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defaultThemeVersion="124226"/>
  <mc:AlternateContent xmlns:mc="http://schemas.openxmlformats.org/markup-compatibility/2006">
    <mc:Choice Requires="x15">
      <x15ac:absPath xmlns:x15ac="http://schemas.microsoft.com/office/spreadsheetml/2010/11/ac" url="A:\CORPORATE_FINANCE\SGFP\2020 Corporate Reporting\IR\Q1\"/>
    </mc:Choice>
  </mc:AlternateContent>
  <xr:revisionPtr revIDLastSave="0" documentId="13_ncr:1_{1649D405-132F-47CF-BA6B-1235E31568D3}" xr6:coauthVersionLast="37" xr6:coauthVersionMax="41" xr10:uidLastSave="{00000000-0000-0000-0000-000000000000}"/>
  <bookViews>
    <workbookView xWindow="-28920" yWindow="1350" windowWidth="29040" windowHeight="15840" tabRatio="836" firstSheet="1" activeTab="1" xr2:uid="{00000000-000D-0000-FFFF-FFFF00000000}"/>
  </bookViews>
  <sheets>
    <sheet name="Disclaimer" sheetId="6" r:id="rId1"/>
    <sheet name="Non-GAAP Financial Measures" sheetId="9" r:id="rId2"/>
    <sheet name="Summary Information" sheetId="3" r:id="rId3"/>
    <sheet name="Consolidated P&amp;L" sheetId="1" r:id="rId4"/>
    <sheet name="Segment Detail" sheetId="4" r:id="rId5"/>
    <sheet name="Consolidated Reconciliations" sheetId="12" r:id="rId6"/>
    <sheet name="Adjusted EBITDA by Segment" sheetId="17" r:id="rId7"/>
    <sheet name="LTM Adj EBITDA &amp; Net Debt" sheetId="19" r:id="rId8"/>
    <sheet name="Non-GAAP Footnotes" sheetId="8"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123Graph" localSheetId="6" hidden="1">'[1]1601 Detail information'!#REF!</definedName>
    <definedName name="__123Graph" localSheetId="3" hidden="1">'[1]1601 Detail information'!#REF!</definedName>
    <definedName name="__123Graph" localSheetId="5" hidden="1">'[1]1601 Detail information'!#REF!</definedName>
    <definedName name="__123Graph" localSheetId="7" hidden="1">'[1]1601 Detail information'!#REF!</definedName>
    <definedName name="__123Graph" localSheetId="8" hidden="1">'[1]1601 Detail information'!#REF!</definedName>
    <definedName name="__123Graph" localSheetId="4" hidden="1">'[1]1601 Detail information'!#REF!</definedName>
    <definedName name="__123Graph" localSheetId="2" hidden="1">'[1]1601 Detail information'!#REF!</definedName>
    <definedName name="__123Graph" hidden="1">'[1]1601 Detail information'!#REF!</definedName>
    <definedName name="__123Graph_A" localSheetId="6" hidden="1">[2]ic!#REF!</definedName>
    <definedName name="__123Graph_A" localSheetId="3" hidden="1">[2]ic!#REF!</definedName>
    <definedName name="__123Graph_A" localSheetId="5" hidden="1">[2]ic!#REF!</definedName>
    <definedName name="__123Graph_A" localSheetId="7" hidden="1">[2]ic!#REF!</definedName>
    <definedName name="__123Graph_A" localSheetId="8" hidden="1">[2]ic!#REF!</definedName>
    <definedName name="__123Graph_A" localSheetId="4" hidden="1">[2]ic!#REF!</definedName>
    <definedName name="__123Graph_A" localSheetId="2" hidden="1">[2]ic!#REF!</definedName>
    <definedName name="__123Graph_A" hidden="1">[2]ic!#REF!</definedName>
    <definedName name="__123Graph_APROCEEDS" localSheetId="6" hidden="1">[3]Projections!#REF!</definedName>
    <definedName name="__123Graph_APROCEEDS" localSheetId="3" hidden="1">[3]Projections!#REF!</definedName>
    <definedName name="__123Graph_APROCEEDS" localSheetId="5" hidden="1">[3]Projections!#REF!</definedName>
    <definedName name="__123Graph_APROCEEDS" localSheetId="7" hidden="1">[3]Projections!#REF!</definedName>
    <definedName name="__123Graph_APROCEEDS" localSheetId="8" hidden="1">[3]Projections!#REF!</definedName>
    <definedName name="__123Graph_APROCEEDS" localSheetId="4" hidden="1">[3]Projections!#REF!</definedName>
    <definedName name="__123Graph_APROCEEDS" localSheetId="2" hidden="1">[3]Projections!#REF!</definedName>
    <definedName name="__123Graph_APROCEEDS" hidden="1">[3]Projections!#REF!</definedName>
    <definedName name="__123Graph_B" localSheetId="6" hidden="1">[4]Recap!#REF!</definedName>
    <definedName name="__123Graph_B" localSheetId="3" hidden="1">[4]Recap!#REF!</definedName>
    <definedName name="__123Graph_B" localSheetId="5" hidden="1">[4]Recap!#REF!</definedName>
    <definedName name="__123Graph_B" localSheetId="7" hidden="1">[4]Recap!#REF!</definedName>
    <definedName name="__123Graph_B" localSheetId="8" hidden="1">[4]Recap!#REF!</definedName>
    <definedName name="__123Graph_B" localSheetId="4" hidden="1">[4]Recap!#REF!</definedName>
    <definedName name="__123Graph_B" localSheetId="2" hidden="1">[4]Recap!#REF!</definedName>
    <definedName name="__123Graph_B" hidden="1">[4]Recap!#REF!</definedName>
    <definedName name="__123Graph_BPROCEEDS" localSheetId="6" hidden="1">[3]Projections!#REF!</definedName>
    <definedName name="__123Graph_BPROCEEDS" localSheetId="3" hidden="1">[3]Projections!#REF!</definedName>
    <definedName name="__123Graph_BPROCEEDS" localSheetId="5" hidden="1">[3]Projections!#REF!</definedName>
    <definedName name="__123Graph_BPROCEEDS" localSheetId="7" hidden="1">[3]Projections!#REF!</definedName>
    <definedName name="__123Graph_BPROCEEDS" localSheetId="8" hidden="1">[3]Projections!#REF!</definedName>
    <definedName name="__123Graph_BPROCEEDS" localSheetId="4" hidden="1">[3]Projections!#REF!</definedName>
    <definedName name="__123Graph_BPROCEEDS" localSheetId="2" hidden="1">[3]Projections!#REF!</definedName>
    <definedName name="__123Graph_BPROCEEDS" hidden="1">[3]Projections!#REF!</definedName>
    <definedName name="__123Graph_C" localSheetId="6" hidden="1">[2]ic!#REF!</definedName>
    <definedName name="__123Graph_C" localSheetId="3" hidden="1">[2]ic!#REF!</definedName>
    <definedName name="__123Graph_C" localSheetId="5" hidden="1">[2]ic!#REF!</definedName>
    <definedName name="__123Graph_C" localSheetId="7" hidden="1">[2]ic!#REF!</definedName>
    <definedName name="__123Graph_C" localSheetId="8" hidden="1">[2]ic!#REF!</definedName>
    <definedName name="__123Graph_C" localSheetId="4" hidden="1">[2]ic!#REF!</definedName>
    <definedName name="__123Graph_C" localSheetId="2" hidden="1">[2]ic!#REF!</definedName>
    <definedName name="__123Graph_C" hidden="1">[2]ic!#REF!</definedName>
    <definedName name="__123Graph_CPROCEEDS" localSheetId="6" hidden="1">[3]Projections!#REF!</definedName>
    <definedName name="__123Graph_CPROCEEDS" localSheetId="3" hidden="1">[3]Projections!#REF!</definedName>
    <definedName name="__123Graph_CPROCEEDS" localSheetId="5" hidden="1">[3]Projections!#REF!</definedName>
    <definedName name="__123Graph_CPROCEEDS" localSheetId="7" hidden="1">[3]Projections!#REF!</definedName>
    <definedName name="__123Graph_CPROCEEDS" localSheetId="8" hidden="1">[3]Projections!#REF!</definedName>
    <definedName name="__123Graph_CPROCEEDS" localSheetId="4" hidden="1">[3]Projections!#REF!</definedName>
    <definedName name="__123Graph_CPROCEEDS" localSheetId="2" hidden="1">[3]Projections!#REF!</definedName>
    <definedName name="__123Graph_CPROCEEDS" hidden="1">[3]Projections!#REF!</definedName>
    <definedName name="__123Graph_D" localSheetId="6" hidden="1">[5]Proforma!#REF!</definedName>
    <definedName name="__123Graph_D" localSheetId="3" hidden="1">[5]Proforma!#REF!</definedName>
    <definedName name="__123Graph_D" localSheetId="5" hidden="1">[5]Proforma!#REF!</definedName>
    <definedName name="__123Graph_D" localSheetId="7" hidden="1">[5]Proforma!#REF!</definedName>
    <definedName name="__123Graph_D" localSheetId="8" hidden="1">[5]Proforma!#REF!</definedName>
    <definedName name="__123Graph_D" localSheetId="4" hidden="1">[5]Proforma!#REF!</definedName>
    <definedName name="__123Graph_D" localSheetId="2" hidden="1">[5]Proforma!#REF!</definedName>
    <definedName name="__123Graph_D" hidden="1">[5]Proforma!#REF!</definedName>
    <definedName name="__123Graph_E" localSheetId="6" hidden="1">[2]ic!#REF!</definedName>
    <definedName name="__123Graph_E" localSheetId="3" hidden="1">[2]ic!#REF!</definedName>
    <definedName name="__123Graph_E" localSheetId="5" hidden="1">[2]ic!#REF!</definedName>
    <definedName name="__123Graph_E" localSheetId="7" hidden="1">[2]ic!#REF!</definedName>
    <definedName name="__123Graph_E" localSheetId="8" hidden="1">[2]ic!#REF!</definedName>
    <definedName name="__123Graph_E" localSheetId="4" hidden="1">[2]ic!#REF!</definedName>
    <definedName name="__123Graph_E" localSheetId="2" hidden="1">[2]ic!#REF!</definedName>
    <definedName name="__123Graph_E" hidden="1">[2]ic!#REF!</definedName>
    <definedName name="__123Graph_X" localSheetId="6" hidden="1">[3]Projections!#REF!</definedName>
    <definedName name="__123Graph_X" localSheetId="3" hidden="1">[3]Projections!#REF!</definedName>
    <definedName name="__123Graph_X" localSheetId="5" hidden="1">[3]Projections!#REF!</definedName>
    <definedName name="__123Graph_X" localSheetId="7" hidden="1">[3]Projections!#REF!</definedName>
    <definedName name="__123Graph_X" localSheetId="8" hidden="1">[3]Projections!#REF!</definedName>
    <definedName name="__123Graph_X" localSheetId="4" hidden="1">[3]Projections!#REF!</definedName>
    <definedName name="__123Graph_X" localSheetId="2" hidden="1">[3]Projections!#REF!</definedName>
    <definedName name="__123Graph_X" hidden="1">[3]Projections!#REF!</definedName>
    <definedName name="__123Graph_XPROCEEDS" localSheetId="6" hidden="1">[3]Projections!#REF!</definedName>
    <definedName name="__123Graph_XPROCEEDS" localSheetId="3" hidden="1">[3]Projections!#REF!</definedName>
    <definedName name="__123Graph_XPROCEEDS" localSheetId="5" hidden="1">[3]Projections!#REF!</definedName>
    <definedName name="__123Graph_XPROCEEDS" localSheetId="7" hidden="1">[3]Projections!#REF!</definedName>
    <definedName name="__123Graph_XPROCEEDS" localSheetId="8" hidden="1">[3]Projections!#REF!</definedName>
    <definedName name="__123Graph_XPROCEEDS" localSheetId="4" hidden="1">[3]Projections!#REF!</definedName>
    <definedName name="__123Graph_XPROCEEDS" localSheetId="2" hidden="1">[3]Projections!#REF!</definedName>
    <definedName name="__123Graph_XPROCEEDS" hidden="1">[3]Projections!#REF!</definedName>
    <definedName name="__FDS_HYPERLINK_TOGGLE_STATE__" hidden="1">"ON"</definedName>
    <definedName name="_Fill" localSheetId="6" hidden="1">[6]FxdChg!#REF!</definedName>
    <definedName name="_Fill" localSheetId="3" hidden="1">[6]FxdChg!#REF!</definedName>
    <definedName name="_Fill" localSheetId="5" hidden="1">[6]FxdChg!#REF!</definedName>
    <definedName name="_Fill" localSheetId="7" hidden="1">[6]FxdChg!#REF!</definedName>
    <definedName name="_Fill" localSheetId="8" hidden="1">[6]FxdChg!#REF!</definedName>
    <definedName name="_Fill" localSheetId="4" hidden="1">[6]FxdChg!#REF!</definedName>
    <definedName name="_Fill" localSheetId="2" hidden="1">[6]FxdChg!#REF!</definedName>
    <definedName name="_Fill" hidden="1">[6]FxdChg!#REF!</definedName>
    <definedName name="_xlnm._FilterDatabase" localSheetId="6" hidden="1">#REF!</definedName>
    <definedName name="_xlnm._FilterDatabase" localSheetId="3" hidden="1">#REF!</definedName>
    <definedName name="_xlnm._FilterDatabase" localSheetId="5" hidden="1">#REF!</definedName>
    <definedName name="_xlnm._FilterDatabase" localSheetId="7" hidden="1">#REF!</definedName>
    <definedName name="_xlnm._FilterDatabase" localSheetId="8" hidden="1">#REF!</definedName>
    <definedName name="_xlnm._FilterDatabase" localSheetId="4" hidden="1">#REF!</definedName>
    <definedName name="_xlnm._FilterDatabase" localSheetId="2" hidden="1">#REF!</definedName>
    <definedName name="_xlnm._FilterDatabase" hidden="1">#REF!</definedName>
    <definedName name="_GSRATES_1" hidden="1">"CT300001Latest          "</definedName>
    <definedName name="_GSRATES_COUNT" hidden="1">1</definedName>
    <definedName name="_GSRATESR_1" localSheetId="6" hidden="1">[7]Financials!#REF!</definedName>
    <definedName name="_GSRATESR_1" localSheetId="3" hidden="1">[7]Financials!#REF!</definedName>
    <definedName name="_GSRATESR_1" localSheetId="5" hidden="1">[7]Financials!#REF!</definedName>
    <definedName name="_GSRATESR_1" localSheetId="7" hidden="1">[7]Financials!#REF!</definedName>
    <definedName name="_GSRATESR_1" localSheetId="8" hidden="1">[7]Financials!#REF!</definedName>
    <definedName name="_GSRATESR_1" localSheetId="4" hidden="1">[7]Financials!#REF!</definedName>
    <definedName name="_GSRATESR_1" localSheetId="2" hidden="1">[7]Financials!#REF!</definedName>
    <definedName name="_GSRATESR_1" hidden="1">[7]Financials!#REF!</definedName>
    <definedName name="_huh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Key1" localSheetId="6" hidden="1">#REF!</definedName>
    <definedName name="_Key1" localSheetId="3" hidden="1">#REF!</definedName>
    <definedName name="_Key1" localSheetId="5" hidden="1">#REF!</definedName>
    <definedName name="_Key1" localSheetId="7" hidden="1">#REF!</definedName>
    <definedName name="_Key1" localSheetId="8" hidden="1">#REF!</definedName>
    <definedName name="_Key1" localSheetId="4" hidden="1">#REF!</definedName>
    <definedName name="_Key1" localSheetId="2" hidden="1">#REF!</definedName>
    <definedName name="_Key1" hidden="1">#REF!</definedName>
    <definedName name="_Key2" localSheetId="6" hidden="1">#REF!</definedName>
    <definedName name="_Key2" localSheetId="3" hidden="1">#REF!</definedName>
    <definedName name="_Key2" localSheetId="5" hidden="1">#REF!</definedName>
    <definedName name="_Key2" localSheetId="7" hidden="1">#REF!</definedName>
    <definedName name="_Key2" localSheetId="8" hidden="1">#REF!</definedName>
    <definedName name="_Key2" localSheetId="4" hidden="1">#REF!</definedName>
    <definedName name="_Key2" localSheetId="2" hidden="1">#REF!</definedName>
    <definedName name="_Key2" hidden="1">#REF!</definedName>
    <definedName name="_Order1" hidden="1">255</definedName>
    <definedName name="_Order2" hidden="1">0</definedName>
    <definedName name="_q3" hidden="1">'[8]1601 Detail information'!$H$97:$H$129</definedName>
    <definedName name="_Sort" localSheetId="6" hidden="1">#REF!</definedName>
    <definedName name="_Sort" localSheetId="3" hidden="1">#REF!</definedName>
    <definedName name="_Sort" localSheetId="5" hidden="1">#REF!</definedName>
    <definedName name="_Sort" localSheetId="7" hidden="1">#REF!</definedName>
    <definedName name="_Sort" localSheetId="8" hidden="1">#REF!</definedName>
    <definedName name="_Sort" localSheetId="4" hidden="1">#REF!</definedName>
    <definedName name="_Sort" localSheetId="2" hidden="1">#REF!</definedName>
    <definedName name="_Sort" hidden="1">#REF!</definedName>
    <definedName name="_Table1_In1" localSheetId="6" hidden="1">#REF!</definedName>
    <definedName name="_Table1_In1" localSheetId="3" hidden="1">#REF!</definedName>
    <definedName name="_Table1_In1" localSheetId="5" hidden="1">#REF!</definedName>
    <definedName name="_Table1_In1" localSheetId="7" hidden="1">#REF!</definedName>
    <definedName name="_Table1_In1" localSheetId="8" hidden="1">#REF!</definedName>
    <definedName name="_Table1_In1" localSheetId="4" hidden="1">#REF!</definedName>
    <definedName name="_Table1_In1" localSheetId="2" hidden="1">#REF!</definedName>
    <definedName name="_Table1_In1" hidden="1">#REF!</definedName>
    <definedName name="_Table1_Out" localSheetId="6" hidden="1">#REF!</definedName>
    <definedName name="_Table1_Out" localSheetId="3" hidden="1">#REF!</definedName>
    <definedName name="_Table1_Out" localSheetId="5" hidden="1">#REF!</definedName>
    <definedName name="_Table1_Out" localSheetId="7" hidden="1">#REF!</definedName>
    <definedName name="_Table1_Out" localSheetId="8" hidden="1">#REF!</definedName>
    <definedName name="_Table1_Out" localSheetId="4" hidden="1">#REF!</definedName>
    <definedName name="_Table1_Out" localSheetId="2" hidden="1">#REF!</definedName>
    <definedName name="_Table1_Out" hidden="1">#REF!</definedName>
    <definedName name="_Table2_In1" localSheetId="6" hidden="1">#REF!</definedName>
    <definedName name="_Table2_In1" localSheetId="3" hidden="1">#REF!</definedName>
    <definedName name="_Table2_In1" localSheetId="5" hidden="1">#REF!</definedName>
    <definedName name="_Table2_In1" localSheetId="7" hidden="1">#REF!</definedName>
    <definedName name="_Table2_In1" localSheetId="8" hidden="1">#REF!</definedName>
    <definedName name="_Table2_In1" localSheetId="4" hidden="1">#REF!</definedName>
    <definedName name="_Table2_In1" localSheetId="2" hidden="1">#REF!</definedName>
    <definedName name="_Table2_In1" hidden="1">#REF!</definedName>
    <definedName name="_Table2_In2" localSheetId="6" hidden="1">#REF!</definedName>
    <definedName name="_Table2_In2" localSheetId="3" hidden="1">#REF!</definedName>
    <definedName name="_Table2_In2" localSheetId="5" hidden="1">#REF!</definedName>
    <definedName name="_Table2_In2" localSheetId="7" hidden="1">#REF!</definedName>
    <definedName name="_Table2_In2" localSheetId="8" hidden="1">#REF!</definedName>
    <definedName name="_Table2_In2" localSheetId="4" hidden="1">#REF!</definedName>
    <definedName name="_Table2_In2" localSheetId="2" hidden="1">#REF!</definedName>
    <definedName name="_Table2_In2" hidden="1">#REF!</definedName>
    <definedName name="_Table2_Out" localSheetId="6" hidden="1">#REF!</definedName>
    <definedName name="_Table2_Out" localSheetId="3" hidden="1">#REF!</definedName>
    <definedName name="_Table2_Out" localSheetId="5" hidden="1">#REF!</definedName>
    <definedName name="_Table2_Out" localSheetId="7" hidden="1">#REF!</definedName>
    <definedName name="_Table2_Out" localSheetId="8" hidden="1">#REF!</definedName>
    <definedName name="_Table2_Out" localSheetId="4" hidden="1">#REF!</definedName>
    <definedName name="_Table2_Out" localSheetId="2" hidden="1">#REF!</definedName>
    <definedName name="_Table2_Out" hidden="1">#REF!</definedName>
    <definedName name="_Table3_In2" localSheetId="6" hidden="1">#REF!</definedName>
    <definedName name="_Table3_In2" localSheetId="3" hidden="1">#REF!</definedName>
    <definedName name="_Table3_In2" localSheetId="5" hidden="1">#REF!</definedName>
    <definedName name="_Table3_In2" localSheetId="7" hidden="1">#REF!</definedName>
    <definedName name="_Table3_In2" localSheetId="8" hidden="1">#REF!</definedName>
    <definedName name="_Table3_In2" localSheetId="4" hidden="1">#REF!</definedName>
    <definedName name="_Table3_In2" localSheetId="2" hidden="1">#REF!</definedName>
    <definedName name="_Table3_In2" hidden="1">#REF!</definedName>
    <definedName name="aaa" localSheetId="6" hidden="1">#REF!</definedName>
    <definedName name="aaa" localSheetId="3" hidden="1">#REF!</definedName>
    <definedName name="aaa" localSheetId="5" hidden="1">#REF!</definedName>
    <definedName name="aaa" localSheetId="7" hidden="1">#REF!</definedName>
    <definedName name="aaa" localSheetId="8" hidden="1">#REF!</definedName>
    <definedName name="aaa" localSheetId="4" hidden="1">#REF!</definedName>
    <definedName name="aaa" localSheetId="2" hidden="1">#REF!</definedName>
    <definedName name="aaa"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"C:\datafile\MTS\Misc Analysis\Forecast v9.mdb"</definedName>
    <definedName name="adfasdf" localSheetId="6" hidden="1">[9]Projections!#REF!</definedName>
    <definedName name="adfasdf" localSheetId="3" hidden="1">[9]Projections!#REF!</definedName>
    <definedName name="adfasdf" localSheetId="5" hidden="1">[9]Projections!#REF!</definedName>
    <definedName name="adfasdf" localSheetId="7" hidden="1">[9]Projections!#REF!</definedName>
    <definedName name="adfasdf" localSheetId="8" hidden="1">[9]Projections!#REF!</definedName>
    <definedName name="adfasdf" localSheetId="4" hidden="1">[9]Projections!#REF!</definedName>
    <definedName name="adfasdf" localSheetId="2" hidden="1">[9]Projections!#REF!</definedName>
    <definedName name="adfasdf" hidden="1">[9]Projections!#REF!</definedName>
    <definedName name="adfasdfa" localSheetId="6" hidden="1">[9]Projections!#REF!</definedName>
    <definedName name="adfasdfa" localSheetId="3" hidden="1">[9]Projections!#REF!</definedName>
    <definedName name="adfasdfa" localSheetId="5" hidden="1">[9]Projections!#REF!</definedName>
    <definedName name="adfasdfa" localSheetId="7" hidden="1">[9]Projections!#REF!</definedName>
    <definedName name="adfasdfa" localSheetId="8" hidden="1">[9]Projections!#REF!</definedName>
    <definedName name="adfasdfa" localSheetId="4" hidden="1">[9]Projections!#REF!</definedName>
    <definedName name="adfasdfa" localSheetId="2" hidden="1">[9]Projections!#REF!</definedName>
    <definedName name="adfasdfa" hidden="1">[9]Projections!#REF!</definedName>
    <definedName name="adfasdfs" localSheetId="6" hidden="1">[9]Projections!#REF!</definedName>
    <definedName name="adfasdfs" localSheetId="3" hidden="1">[9]Projections!#REF!</definedName>
    <definedName name="adfasdfs" localSheetId="5" hidden="1">[9]Projections!#REF!</definedName>
    <definedName name="adfasdfs" localSheetId="7" hidden="1">[9]Projections!#REF!</definedName>
    <definedName name="adfasdfs" localSheetId="8" hidden="1">[9]Projections!#REF!</definedName>
    <definedName name="adfasdfs" localSheetId="4" hidden="1">[9]Projections!#REF!</definedName>
    <definedName name="adfasdfs" localSheetId="2" hidden="1">[9]Projections!#REF!</definedName>
    <definedName name="adfasdfs" hidden="1">[9]Projections!#REF!</definedName>
    <definedName name="adfsasdfdsa" localSheetId="6" hidden="1">[9]Projections!#REF!</definedName>
    <definedName name="adfsasdfdsa" localSheetId="3" hidden="1">[9]Projections!#REF!</definedName>
    <definedName name="adfsasdfdsa" localSheetId="5" hidden="1">[9]Projections!#REF!</definedName>
    <definedName name="adfsasdfdsa" localSheetId="7" hidden="1">[9]Projections!#REF!</definedName>
    <definedName name="adfsasdfdsa" localSheetId="8" hidden="1">[9]Projections!#REF!</definedName>
    <definedName name="adfsasdfdsa" localSheetId="4" hidden="1">[9]Projections!#REF!</definedName>
    <definedName name="adfsasdfdsa" localSheetId="2" hidden="1">[9]Projections!#REF!</definedName>
    <definedName name="adfsasdfdsa" hidden="1">[9]Projections!#REF!</definedName>
    <definedName name="adsfasdf" localSheetId="6" hidden="1">[9]Projections!#REF!</definedName>
    <definedName name="adsfasdf" localSheetId="3" hidden="1">[9]Projections!#REF!</definedName>
    <definedName name="adsfasdf" localSheetId="5" hidden="1">[9]Projections!#REF!</definedName>
    <definedName name="adsfasdf" localSheetId="7" hidden="1">[9]Projections!#REF!</definedName>
    <definedName name="adsfasdf" localSheetId="8" hidden="1">[9]Projections!#REF!</definedName>
    <definedName name="adsfasdf" localSheetId="4" hidden="1">[9]Projections!#REF!</definedName>
    <definedName name="adsfasdf" localSheetId="2" hidden="1">[9]Projections!#REF!</definedName>
    <definedName name="adsfasdf" hidden="1">[9]Projections!#REF!</definedName>
    <definedName name="afsdsdf" localSheetId="6" hidden="1">[9]Projections!#REF!</definedName>
    <definedName name="afsdsdf" localSheetId="3" hidden="1">[9]Projections!#REF!</definedName>
    <definedName name="afsdsdf" localSheetId="5" hidden="1">[9]Projections!#REF!</definedName>
    <definedName name="afsdsdf" localSheetId="7" hidden="1">[9]Projections!#REF!</definedName>
    <definedName name="afsdsdf" localSheetId="8" hidden="1">[9]Projections!#REF!</definedName>
    <definedName name="afsdsdf" localSheetId="4" hidden="1">[9]Projections!#REF!</definedName>
    <definedName name="afsdsdf" localSheetId="2" hidden="1">[9]Projections!#REF!</definedName>
    <definedName name="afsdsdf" hidden="1">[9]Projections!#REF!</definedName>
    <definedName name="anscount" hidden="1">1</definedName>
    <definedName name="asdfasdf" localSheetId="6" hidden="1">[9]Projections!#REF!</definedName>
    <definedName name="asdfasdf" localSheetId="3" hidden="1">[9]Projections!#REF!</definedName>
    <definedName name="asdfasdf" localSheetId="5" hidden="1">[9]Projections!#REF!</definedName>
    <definedName name="asdfasdf" localSheetId="7" hidden="1">[9]Projections!#REF!</definedName>
    <definedName name="asdfasdf" localSheetId="8" hidden="1">[9]Projections!#REF!</definedName>
    <definedName name="asdfasdf" localSheetId="4" hidden="1">[9]Projections!#REF!</definedName>
    <definedName name="asdfasdf" localSheetId="2" hidden="1">[9]Projections!#REF!</definedName>
    <definedName name="asdfasdf" hidden="1">[9]Projections!#REF!</definedName>
    <definedName name="BLPH1" localSheetId="6" hidden="1">'[10]Update Comps'!#REF!</definedName>
    <definedName name="BLPH1" localSheetId="3" hidden="1">'[10]Update Comps'!#REF!</definedName>
    <definedName name="BLPH1" localSheetId="5" hidden="1">'[10]Update Comps'!#REF!</definedName>
    <definedName name="BLPH1" localSheetId="7" hidden="1">'[10]Update Comps'!#REF!</definedName>
    <definedName name="BLPH1" localSheetId="8" hidden="1">'[10]Update Comps'!#REF!</definedName>
    <definedName name="BLPH1" localSheetId="4" hidden="1">'[10]Update Comps'!#REF!</definedName>
    <definedName name="BLPH1" localSheetId="2" hidden="1">'[10]Update Comps'!#REF!</definedName>
    <definedName name="BLPH1" hidden="1">'[10]Update Comps'!#REF!</definedName>
    <definedName name="BLPH10" localSheetId="6" hidden="1">#REF!</definedName>
    <definedName name="BLPH10" localSheetId="3" hidden="1">#REF!</definedName>
    <definedName name="BLPH10" localSheetId="5" hidden="1">#REF!</definedName>
    <definedName name="BLPH10" localSheetId="7" hidden="1">#REF!</definedName>
    <definedName name="BLPH10" localSheetId="8" hidden="1">#REF!</definedName>
    <definedName name="BLPH10" localSheetId="4" hidden="1">#REF!</definedName>
    <definedName name="BLPH10" localSheetId="2" hidden="1">#REF!</definedName>
    <definedName name="BLPH10" hidden="1">#REF!</definedName>
    <definedName name="BLPH11" localSheetId="6" hidden="1">#REF!</definedName>
    <definedName name="BLPH11" localSheetId="3" hidden="1">#REF!</definedName>
    <definedName name="BLPH11" localSheetId="5" hidden="1">#REF!</definedName>
    <definedName name="BLPH11" localSheetId="7" hidden="1">#REF!</definedName>
    <definedName name="BLPH11" localSheetId="8" hidden="1">#REF!</definedName>
    <definedName name="BLPH11" localSheetId="4" hidden="1">#REF!</definedName>
    <definedName name="BLPH11" localSheetId="2" hidden="1">#REF!</definedName>
    <definedName name="BLPH11" hidden="1">#REF!</definedName>
    <definedName name="BLPH12" localSheetId="6" hidden="1">#REF!</definedName>
    <definedName name="BLPH12" localSheetId="3" hidden="1">#REF!</definedName>
    <definedName name="BLPH12" localSheetId="5" hidden="1">#REF!</definedName>
    <definedName name="BLPH12" localSheetId="7" hidden="1">#REF!</definedName>
    <definedName name="BLPH12" localSheetId="8" hidden="1">#REF!</definedName>
    <definedName name="BLPH12" localSheetId="4" hidden="1">#REF!</definedName>
    <definedName name="BLPH12" localSheetId="2" hidden="1">#REF!</definedName>
    <definedName name="BLPH12" hidden="1">#REF!</definedName>
    <definedName name="BLPH13" localSheetId="6" hidden="1">#REF!</definedName>
    <definedName name="BLPH13" localSheetId="3" hidden="1">#REF!</definedName>
    <definedName name="BLPH13" localSheetId="5" hidden="1">#REF!</definedName>
    <definedName name="BLPH13" localSheetId="7" hidden="1">#REF!</definedName>
    <definedName name="BLPH13" localSheetId="8" hidden="1">#REF!</definedName>
    <definedName name="BLPH13" localSheetId="4" hidden="1">#REF!</definedName>
    <definedName name="BLPH13" localSheetId="2" hidden="1">#REF!</definedName>
    <definedName name="BLPH13" hidden="1">#REF!</definedName>
    <definedName name="BLPH14" localSheetId="6" hidden="1">#REF!</definedName>
    <definedName name="BLPH14" localSheetId="3" hidden="1">#REF!</definedName>
    <definedName name="BLPH14" localSheetId="5" hidden="1">#REF!</definedName>
    <definedName name="BLPH14" localSheetId="7" hidden="1">#REF!</definedName>
    <definedName name="BLPH14" localSheetId="8" hidden="1">#REF!</definedName>
    <definedName name="BLPH14" localSheetId="4" hidden="1">#REF!</definedName>
    <definedName name="BLPH14" localSheetId="2" hidden="1">#REF!</definedName>
    <definedName name="BLPH14" hidden="1">#REF!</definedName>
    <definedName name="BLPH15" localSheetId="6" hidden="1">#REF!</definedName>
    <definedName name="BLPH15" localSheetId="3" hidden="1">#REF!</definedName>
    <definedName name="BLPH15" localSheetId="5" hidden="1">#REF!</definedName>
    <definedName name="BLPH15" localSheetId="7" hidden="1">#REF!</definedName>
    <definedName name="BLPH15" localSheetId="8" hidden="1">#REF!</definedName>
    <definedName name="BLPH15" localSheetId="4" hidden="1">#REF!</definedName>
    <definedName name="BLPH15" localSheetId="2" hidden="1">#REF!</definedName>
    <definedName name="BLPH15" hidden="1">#REF!</definedName>
    <definedName name="BLPH16" localSheetId="6" hidden="1">#REF!</definedName>
    <definedName name="BLPH16" localSheetId="3" hidden="1">#REF!</definedName>
    <definedName name="BLPH16" localSheetId="5" hidden="1">#REF!</definedName>
    <definedName name="BLPH16" localSheetId="7" hidden="1">#REF!</definedName>
    <definedName name="BLPH16" localSheetId="8" hidden="1">#REF!</definedName>
    <definedName name="BLPH16" localSheetId="4" hidden="1">#REF!</definedName>
    <definedName name="BLPH16" localSheetId="2" hidden="1">#REF!</definedName>
    <definedName name="BLPH16" hidden="1">#REF!</definedName>
    <definedName name="BLPH17" localSheetId="6" hidden="1">#REF!</definedName>
    <definedName name="BLPH17" localSheetId="3" hidden="1">#REF!</definedName>
    <definedName name="BLPH17" localSheetId="5" hidden="1">#REF!</definedName>
    <definedName name="BLPH17" localSheetId="7" hidden="1">#REF!</definedName>
    <definedName name="BLPH17" localSheetId="8" hidden="1">#REF!</definedName>
    <definedName name="BLPH17" localSheetId="4" hidden="1">#REF!</definedName>
    <definedName name="BLPH17" localSheetId="2" hidden="1">#REF!</definedName>
    <definedName name="BLPH17" hidden="1">#REF!</definedName>
    <definedName name="BLPH18" localSheetId="6" hidden="1">#REF!</definedName>
    <definedName name="BLPH18" localSheetId="3" hidden="1">#REF!</definedName>
    <definedName name="BLPH18" localSheetId="5" hidden="1">#REF!</definedName>
    <definedName name="BLPH18" localSheetId="7" hidden="1">#REF!</definedName>
    <definedName name="BLPH18" localSheetId="8" hidden="1">#REF!</definedName>
    <definedName name="BLPH18" localSheetId="4" hidden="1">#REF!</definedName>
    <definedName name="BLPH18" localSheetId="2" hidden="1">#REF!</definedName>
    <definedName name="BLPH18" hidden="1">#REF!</definedName>
    <definedName name="BLPH19" localSheetId="6" hidden="1">#REF!</definedName>
    <definedName name="BLPH19" localSheetId="3" hidden="1">#REF!</definedName>
    <definedName name="BLPH19" localSheetId="5" hidden="1">#REF!</definedName>
    <definedName name="BLPH19" localSheetId="7" hidden="1">#REF!</definedName>
    <definedName name="BLPH19" localSheetId="8" hidden="1">#REF!</definedName>
    <definedName name="BLPH19" localSheetId="4" hidden="1">#REF!</definedName>
    <definedName name="BLPH19" localSheetId="2" hidden="1">#REF!</definedName>
    <definedName name="BLPH19" hidden="1">#REF!</definedName>
    <definedName name="BLPH2" localSheetId="6" hidden="1">[11]L3M!#REF!</definedName>
    <definedName name="BLPH2" localSheetId="3" hidden="1">[11]L3M!#REF!</definedName>
    <definedName name="BLPH2" localSheetId="5" hidden="1">[11]L3M!#REF!</definedName>
    <definedName name="BLPH2" localSheetId="7" hidden="1">[11]L3M!#REF!</definedName>
    <definedName name="BLPH2" localSheetId="8" hidden="1">[11]L3M!#REF!</definedName>
    <definedName name="BLPH2" localSheetId="4" hidden="1">[11]L3M!#REF!</definedName>
    <definedName name="BLPH2" localSheetId="2" hidden="1">[11]L3M!#REF!</definedName>
    <definedName name="BLPH2" hidden="1">[11]L3M!#REF!</definedName>
    <definedName name="BLPH20" localSheetId="6" hidden="1">#REF!</definedName>
    <definedName name="BLPH20" localSheetId="3" hidden="1">#REF!</definedName>
    <definedName name="BLPH20" localSheetId="5" hidden="1">#REF!</definedName>
    <definedName name="BLPH20" localSheetId="7" hidden="1">#REF!</definedName>
    <definedName name="BLPH20" localSheetId="8" hidden="1">#REF!</definedName>
    <definedName name="BLPH20" localSheetId="4" hidden="1">#REF!</definedName>
    <definedName name="BLPH20" localSheetId="2" hidden="1">#REF!</definedName>
    <definedName name="BLPH20" hidden="1">#REF!</definedName>
    <definedName name="BLPH21" hidden="1">[11]L3M!$T$3</definedName>
    <definedName name="BLPH22" hidden="1">[11]L3M!$Y$4</definedName>
    <definedName name="BLPH23" hidden="1">[11]L3M!$U$3</definedName>
    <definedName name="BLPH24" hidden="1">[11]L3M!$Y$3</definedName>
    <definedName name="BLPH25" localSheetId="6" hidden="1">#REF!</definedName>
    <definedName name="BLPH25" localSheetId="3" hidden="1">#REF!</definedName>
    <definedName name="BLPH25" localSheetId="5" hidden="1">#REF!</definedName>
    <definedName name="BLPH25" localSheetId="7" hidden="1">#REF!</definedName>
    <definedName name="BLPH25" localSheetId="8" hidden="1">#REF!</definedName>
    <definedName name="BLPH25" localSheetId="4" hidden="1">#REF!</definedName>
    <definedName name="BLPH25" localSheetId="2" hidden="1">#REF!</definedName>
    <definedName name="BLPH25" hidden="1">#REF!</definedName>
    <definedName name="BLPH26" localSheetId="6" hidden="1">[11]L3M!#REF!</definedName>
    <definedName name="BLPH26" localSheetId="3" hidden="1">[11]L3M!#REF!</definedName>
    <definedName name="BLPH26" localSheetId="5" hidden="1">[11]L3M!#REF!</definedName>
    <definedName name="BLPH26" localSheetId="7" hidden="1">[11]L3M!#REF!</definedName>
    <definedName name="BLPH26" localSheetId="8" hidden="1">[11]L3M!#REF!</definedName>
    <definedName name="BLPH26" localSheetId="4" hidden="1">[11]L3M!#REF!</definedName>
    <definedName name="BLPH26" localSheetId="2" hidden="1">[11]L3M!#REF!</definedName>
    <definedName name="BLPH26" hidden="1">[11]L3M!#REF!</definedName>
    <definedName name="BLPH27" localSheetId="6" hidden="1">[11]L3M!#REF!</definedName>
    <definedName name="BLPH27" localSheetId="3" hidden="1">[11]L3M!#REF!</definedName>
    <definedName name="BLPH27" localSheetId="5" hidden="1">[11]L3M!#REF!</definedName>
    <definedName name="BLPH27" localSheetId="7" hidden="1">[11]L3M!#REF!</definedName>
    <definedName name="BLPH27" localSheetId="8" hidden="1">[11]L3M!#REF!</definedName>
    <definedName name="BLPH27" localSheetId="4" hidden="1">[11]L3M!#REF!</definedName>
    <definedName name="BLPH27" localSheetId="2" hidden="1">[11]L3M!#REF!</definedName>
    <definedName name="BLPH27" hidden="1">[11]L3M!#REF!</definedName>
    <definedName name="BLPH28" localSheetId="6" hidden="1">[11]L3M!#REF!</definedName>
    <definedName name="BLPH28" localSheetId="3" hidden="1">[11]L3M!#REF!</definedName>
    <definedName name="BLPH28" localSheetId="5" hidden="1">[11]L3M!#REF!</definedName>
    <definedName name="BLPH28" localSheetId="7" hidden="1">[11]L3M!#REF!</definedName>
    <definedName name="BLPH28" localSheetId="8" hidden="1">[11]L3M!#REF!</definedName>
    <definedName name="BLPH28" localSheetId="4" hidden="1">[11]L3M!#REF!</definedName>
    <definedName name="BLPH28" localSheetId="2" hidden="1">[11]L3M!#REF!</definedName>
    <definedName name="BLPH28" hidden="1">[11]L3M!#REF!</definedName>
    <definedName name="BLPH29" localSheetId="6" hidden="1">[11]L3M!#REF!</definedName>
    <definedName name="BLPH29" localSheetId="3" hidden="1">[11]L3M!#REF!</definedName>
    <definedName name="BLPH29" localSheetId="5" hidden="1">[11]L3M!#REF!</definedName>
    <definedName name="BLPH29" localSheetId="7" hidden="1">[11]L3M!#REF!</definedName>
    <definedName name="BLPH29" localSheetId="8" hidden="1">[11]L3M!#REF!</definedName>
    <definedName name="BLPH29" localSheetId="4" hidden="1">[11]L3M!#REF!</definedName>
    <definedName name="BLPH29" localSheetId="2" hidden="1">[11]L3M!#REF!</definedName>
    <definedName name="BLPH29" hidden="1">[11]L3M!#REF!</definedName>
    <definedName name="BLPH3" localSheetId="6" hidden="1">[11]L3M!#REF!</definedName>
    <definedName name="BLPH3" localSheetId="3" hidden="1">[11]L3M!#REF!</definedName>
    <definedName name="BLPH3" localSheetId="5" hidden="1">[11]L3M!#REF!</definedName>
    <definedName name="BLPH3" localSheetId="7" hidden="1">[11]L3M!#REF!</definedName>
    <definedName name="BLPH3" localSheetId="8" hidden="1">[11]L3M!#REF!</definedName>
    <definedName name="BLPH3" localSheetId="4" hidden="1">[11]L3M!#REF!</definedName>
    <definedName name="BLPH3" localSheetId="2" hidden="1">[11]L3M!#REF!</definedName>
    <definedName name="BLPH3" hidden="1">[11]L3M!#REF!</definedName>
    <definedName name="BLPH30" localSheetId="6" hidden="1">[11]L3M!#REF!</definedName>
    <definedName name="BLPH30" localSheetId="3" hidden="1">[11]L3M!#REF!</definedName>
    <definedName name="BLPH30" localSheetId="5" hidden="1">[11]L3M!#REF!</definedName>
    <definedName name="BLPH30" localSheetId="7" hidden="1">[11]L3M!#REF!</definedName>
    <definedName name="BLPH30" localSheetId="8" hidden="1">[11]L3M!#REF!</definedName>
    <definedName name="BLPH30" localSheetId="4" hidden="1">[11]L3M!#REF!</definedName>
    <definedName name="BLPH30" localSheetId="2" hidden="1">[11]L3M!#REF!</definedName>
    <definedName name="BLPH30" hidden="1">[11]L3M!#REF!</definedName>
    <definedName name="BLPH31" localSheetId="6" hidden="1">[11]L3M!#REF!</definedName>
    <definedName name="BLPH31" localSheetId="3" hidden="1">[11]L3M!#REF!</definedName>
    <definedName name="BLPH31" localSheetId="5" hidden="1">[11]L3M!#REF!</definedName>
    <definedName name="BLPH31" localSheetId="7" hidden="1">[11]L3M!#REF!</definedName>
    <definedName name="BLPH31" localSheetId="8" hidden="1">[11]L3M!#REF!</definedName>
    <definedName name="BLPH31" localSheetId="4" hidden="1">[11]L3M!#REF!</definedName>
    <definedName name="BLPH31" localSheetId="2" hidden="1">[11]L3M!#REF!</definedName>
    <definedName name="BLPH31" hidden="1">[11]L3M!#REF!</definedName>
    <definedName name="BLPH32" localSheetId="6" hidden="1">[11]L3M!#REF!</definedName>
    <definedName name="BLPH32" localSheetId="3" hidden="1">[11]L3M!#REF!</definedName>
    <definedName name="BLPH32" localSheetId="5" hidden="1">[11]L3M!#REF!</definedName>
    <definedName name="BLPH32" localSheetId="7" hidden="1">[11]L3M!#REF!</definedName>
    <definedName name="BLPH32" localSheetId="8" hidden="1">[11]L3M!#REF!</definedName>
    <definedName name="BLPH32" localSheetId="4" hidden="1">[11]L3M!#REF!</definedName>
    <definedName name="BLPH32" localSheetId="2" hidden="1">[11]L3M!#REF!</definedName>
    <definedName name="BLPH32" hidden="1">[11]L3M!#REF!</definedName>
    <definedName name="BLPH33" localSheetId="6" hidden="1">[11]L3M!#REF!</definedName>
    <definedName name="BLPH33" localSheetId="3" hidden="1">[11]L3M!#REF!</definedName>
    <definedName name="BLPH33" localSheetId="5" hidden="1">[11]L3M!#REF!</definedName>
    <definedName name="BLPH33" localSheetId="7" hidden="1">[11]L3M!#REF!</definedName>
    <definedName name="BLPH33" localSheetId="8" hidden="1">[11]L3M!#REF!</definedName>
    <definedName name="BLPH33" localSheetId="4" hidden="1">[11]L3M!#REF!</definedName>
    <definedName name="BLPH33" localSheetId="2" hidden="1">[11]L3M!#REF!</definedName>
    <definedName name="BLPH33" hidden="1">[11]L3M!#REF!</definedName>
    <definedName name="BLPH34" localSheetId="6" hidden="1">[11]L3M!#REF!</definedName>
    <definedName name="BLPH34" localSheetId="3" hidden="1">[11]L3M!#REF!</definedName>
    <definedName name="BLPH34" localSheetId="5" hidden="1">[11]L3M!#REF!</definedName>
    <definedName name="BLPH34" localSheetId="7" hidden="1">[11]L3M!#REF!</definedName>
    <definedName name="BLPH34" localSheetId="8" hidden="1">[11]L3M!#REF!</definedName>
    <definedName name="BLPH34" localSheetId="4" hidden="1">[11]L3M!#REF!</definedName>
    <definedName name="BLPH34" localSheetId="2" hidden="1">[11]L3M!#REF!</definedName>
    <definedName name="BLPH34" hidden="1">[11]L3M!#REF!</definedName>
    <definedName name="BLPH35" localSheetId="6" hidden="1">[11]L3M!#REF!</definedName>
    <definedName name="BLPH35" localSheetId="3" hidden="1">[11]L3M!#REF!</definedName>
    <definedName name="BLPH35" localSheetId="5" hidden="1">[11]L3M!#REF!</definedName>
    <definedName name="BLPH35" localSheetId="7" hidden="1">[11]L3M!#REF!</definedName>
    <definedName name="BLPH35" localSheetId="8" hidden="1">[11]L3M!#REF!</definedName>
    <definedName name="BLPH35" localSheetId="4" hidden="1">[11]L3M!#REF!</definedName>
    <definedName name="BLPH35" localSheetId="2" hidden="1">[11]L3M!#REF!</definedName>
    <definedName name="BLPH35" hidden="1">[11]L3M!#REF!</definedName>
    <definedName name="BLPH36" localSheetId="6" hidden="1">[11]L3M!#REF!</definedName>
    <definedName name="BLPH36" localSheetId="3" hidden="1">[11]L3M!#REF!</definedName>
    <definedName name="BLPH36" localSheetId="5" hidden="1">[11]L3M!#REF!</definedName>
    <definedName name="BLPH36" localSheetId="7" hidden="1">[11]L3M!#REF!</definedName>
    <definedName name="BLPH36" localSheetId="8" hidden="1">[11]L3M!#REF!</definedName>
    <definedName name="BLPH36" localSheetId="4" hidden="1">[11]L3M!#REF!</definedName>
    <definedName name="BLPH36" localSheetId="2" hidden="1">[11]L3M!#REF!</definedName>
    <definedName name="BLPH36" hidden="1">[11]L3M!#REF!</definedName>
    <definedName name="BLPH37" localSheetId="6" hidden="1">[11]L3M!#REF!</definedName>
    <definedName name="BLPH37" localSheetId="3" hidden="1">[11]L3M!#REF!</definedName>
    <definedName name="BLPH37" localSheetId="5" hidden="1">[11]L3M!#REF!</definedName>
    <definedName name="BLPH37" localSheetId="7" hidden="1">[11]L3M!#REF!</definedName>
    <definedName name="BLPH37" localSheetId="8" hidden="1">[11]L3M!#REF!</definedName>
    <definedName name="BLPH37" localSheetId="4" hidden="1">[11]L3M!#REF!</definedName>
    <definedName name="BLPH37" localSheetId="2" hidden="1">[11]L3M!#REF!</definedName>
    <definedName name="BLPH37" hidden="1">[11]L3M!#REF!</definedName>
    <definedName name="BLPH38" localSheetId="6" hidden="1">[11]L3M!#REF!</definedName>
    <definedName name="BLPH38" localSheetId="3" hidden="1">[11]L3M!#REF!</definedName>
    <definedName name="BLPH38" localSheetId="5" hidden="1">[11]L3M!#REF!</definedName>
    <definedName name="BLPH38" localSheetId="7" hidden="1">[11]L3M!#REF!</definedName>
    <definedName name="BLPH38" localSheetId="8" hidden="1">[11]L3M!#REF!</definedName>
    <definedName name="BLPH38" localSheetId="4" hidden="1">[11]L3M!#REF!</definedName>
    <definedName name="BLPH38" localSheetId="2" hidden="1">[11]L3M!#REF!</definedName>
    <definedName name="BLPH38" hidden="1">[11]L3M!#REF!</definedName>
    <definedName name="BLPH39" localSheetId="6" hidden="1">[11]L3M!#REF!</definedName>
    <definedName name="BLPH39" localSheetId="3" hidden="1">[11]L3M!#REF!</definedName>
    <definedName name="BLPH39" localSheetId="5" hidden="1">[11]L3M!#REF!</definedName>
    <definedName name="BLPH39" localSheetId="7" hidden="1">[11]L3M!#REF!</definedName>
    <definedName name="BLPH39" localSheetId="8" hidden="1">[11]L3M!#REF!</definedName>
    <definedName name="BLPH39" localSheetId="4" hidden="1">[11]L3M!#REF!</definedName>
    <definedName name="BLPH39" localSheetId="2" hidden="1">[11]L3M!#REF!</definedName>
    <definedName name="BLPH39" hidden="1">[11]L3M!#REF!</definedName>
    <definedName name="BLPH4" localSheetId="6" hidden="1">[11]L3M!#REF!</definedName>
    <definedName name="BLPH4" localSheetId="3" hidden="1">[11]L3M!#REF!</definedName>
    <definedName name="BLPH4" localSheetId="5" hidden="1">[11]L3M!#REF!</definedName>
    <definedName name="BLPH4" localSheetId="7" hidden="1">[11]L3M!#REF!</definedName>
    <definedName name="BLPH4" localSheetId="8" hidden="1">[11]L3M!#REF!</definedName>
    <definedName name="BLPH4" localSheetId="4" hidden="1">[11]L3M!#REF!</definedName>
    <definedName name="BLPH4" localSheetId="2" hidden="1">[11]L3M!#REF!</definedName>
    <definedName name="BLPH4" hidden="1">[11]L3M!#REF!</definedName>
    <definedName name="BLPH40" localSheetId="6" hidden="1">[11]L3M!#REF!</definedName>
    <definedName name="BLPH40" localSheetId="3" hidden="1">[11]L3M!#REF!</definedName>
    <definedName name="BLPH40" localSheetId="5" hidden="1">[11]L3M!#REF!</definedName>
    <definedName name="BLPH40" localSheetId="7" hidden="1">[11]L3M!#REF!</definedName>
    <definedName name="BLPH40" localSheetId="8" hidden="1">[11]L3M!#REF!</definedName>
    <definedName name="BLPH40" localSheetId="4" hidden="1">[11]L3M!#REF!</definedName>
    <definedName name="BLPH40" localSheetId="2" hidden="1">[11]L3M!#REF!</definedName>
    <definedName name="BLPH40" hidden="1">[11]L3M!#REF!</definedName>
    <definedName name="BLPH41" localSheetId="6" hidden="1">[11]L3M!#REF!</definedName>
    <definedName name="BLPH41" localSheetId="3" hidden="1">[11]L3M!#REF!</definedName>
    <definedName name="BLPH41" localSheetId="5" hidden="1">[11]L3M!#REF!</definedName>
    <definedName name="BLPH41" localSheetId="7" hidden="1">[11]L3M!#REF!</definedName>
    <definedName name="BLPH41" localSheetId="8" hidden="1">[11]L3M!#REF!</definedName>
    <definedName name="BLPH41" localSheetId="4" hidden="1">[11]L3M!#REF!</definedName>
    <definedName name="BLPH41" localSheetId="2" hidden="1">[11]L3M!#REF!</definedName>
    <definedName name="BLPH41" hidden="1">[11]L3M!#REF!</definedName>
    <definedName name="BLPH42" localSheetId="6" hidden="1">[11]L3M!#REF!</definedName>
    <definedName name="BLPH42" localSheetId="3" hidden="1">[11]L3M!#REF!</definedName>
    <definedName name="BLPH42" localSheetId="5" hidden="1">[11]L3M!#REF!</definedName>
    <definedName name="BLPH42" localSheetId="7" hidden="1">[11]L3M!#REF!</definedName>
    <definedName name="BLPH42" localSheetId="8" hidden="1">[11]L3M!#REF!</definedName>
    <definedName name="BLPH42" localSheetId="4" hidden="1">[11]L3M!#REF!</definedName>
    <definedName name="BLPH42" localSheetId="2" hidden="1">[11]L3M!#REF!</definedName>
    <definedName name="BLPH42" hidden="1">[11]L3M!#REF!</definedName>
    <definedName name="BLPH5" localSheetId="6" hidden="1">#REF!</definedName>
    <definedName name="BLPH5" localSheetId="3" hidden="1">#REF!</definedName>
    <definedName name="BLPH5" localSheetId="5" hidden="1">#REF!</definedName>
    <definedName name="BLPH5" localSheetId="7" hidden="1">#REF!</definedName>
    <definedName name="BLPH5" localSheetId="8" hidden="1">#REF!</definedName>
    <definedName name="BLPH5" localSheetId="4" hidden="1">#REF!</definedName>
    <definedName name="BLPH5" localSheetId="2" hidden="1">#REF!</definedName>
    <definedName name="BLPH5" hidden="1">#REF!</definedName>
    <definedName name="BLPH6" localSheetId="6" hidden="1">#REF!</definedName>
    <definedName name="BLPH6" localSheetId="3" hidden="1">#REF!</definedName>
    <definedName name="BLPH6" localSheetId="5" hidden="1">#REF!</definedName>
    <definedName name="BLPH6" localSheetId="7" hidden="1">#REF!</definedName>
    <definedName name="BLPH6" localSheetId="8" hidden="1">#REF!</definedName>
    <definedName name="BLPH6" localSheetId="4" hidden="1">#REF!</definedName>
    <definedName name="BLPH6" localSheetId="2" hidden="1">#REF!</definedName>
    <definedName name="BLPH6" hidden="1">#REF!</definedName>
    <definedName name="BLPH7" localSheetId="6" hidden="1">#REF!</definedName>
    <definedName name="BLPH7" localSheetId="3" hidden="1">#REF!</definedName>
    <definedName name="BLPH7" localSheetId="5" hidden="1">#REF!</definedName>
    <definedName name="BLPH7" localSheetId="7" hidden="1">#REF!</definedName>
    <definedName name="BLPH7" localSheetId="8" hidden="1">#REF!</definedName>
    <definedName name="BLPH7" localSheetId="4" hidden="1">#REF!</definedName>
    <definedName name="BLPH7" localSheetId="2" hidden="1">#REF!</definedName>
    <definedName name="BLPH7" hidden="1">#REF!</definedName>
    <definedName name="BLPH8" localSheetId="6" hidden="1">#REF!</definedName>
    <definedName name="BLPH8" localSheetId="3" hidden="1">#REF!</definedName>
    <definedName name="BLPH8" localSheetId="5" hidden="1">#REF!</definedName>
    <definedName name="BLPH8" localSheetId="7" hidden="1">#REF!</definedName>
    <definedName name="BLPH8" localSheetId="8" hidden="1">#REF!</definedName>
    <definedName name="BLPH8" localSheetId="4" hidden="1">#REF!</definedName>
    <definedName name="BLPH8" localSheetId="2" hidden="1">#REF!</definedName>
    <definedName name="BLPH8" hidden="1">#REF!</definedName>
    <definedName name="BLPH9" localSheetId="6" hidden="1">#REF!</definedName>
    <definedName name="BLPH9" localSheetId="3" hidden="1">#REF!</definedName>
    <definedName name="BLPH9" localSheetId="5" hidden="1">#REF!</definedName>
    <definedName name="BLPH9" localSheetId="7" hidden="1">#REF!</definedName>
    <definedName name="BLPH9" localSheetId="8" hidden="1">#REF!</definedName>
    <definedName name="BLPH9" localSheetId="4" hidden="1">#REF!</definedName>
    <definedName name="BLPH9" localSheetId="2" hidden="1">#REF!</definedName>
    <definedName name="BLPH9" hidden="1">#REF!</definedName>
    <definedName name="BLPI1" localSheetId="6" hidden="1">'[11]BB Intraday'!#REF!</definedName>
    <definedName name="BLPI1" localSheetId="3" hidden="1">'[11]BB Intraday'!#REF!</definedName>
    <definedName name="BLPI1" localSheetId="5" hidden="1">'[11]BB Intraday'!#REF!</definedName>
    <definedName name="BLPI1" localSheetId="7" hidden="1">'[11]BB Intraday'!#REF!</definedName>
    <definedName name="BLPI1" localSheetId="8" hidden="1">'[11]BB Intraday'!#REF!</definedName>
    <definedName name="BLPI1" localSheetId="4" hidden="1">'[11]BB Intraday'!#REF!</definedName>
    <definedName name="BLPI1" localSheetId="2" hidden="1">'[11]BB Intraday'!#REF!</definedName>
    <definedName name="BLPI1" hidden="1">'[11]BB Intraday'!#REF!</definedName>
    <definedName name="BLPI10" localSheetId="6" hidden="1">'[11]BB Intraday'!#REF!</definedName>
    <definedName name="BLPI10" localSheetId="3" hidden="1">'[11]BB Intraday'!#REF!</definedName>
    <definedName name="BLPI10" localSheetId="5" hidden="1">'[11]BB Intraday'!#REF!</definedName>
    <definedName name="BLPI10" localSheetId="7" hidden="1">'[11]BB Intraday'!#REF!</definedName>
    <definedName name="BLPI10" localSheetId="8" hidden="1">'[11]BB Intraday'!#REF!</definedName>
    <definedName name="BLPI10" localSheetId="4" hidden="1">'[11]BB Intraday'!#REF!</definedName>
    <definedName name="BLPI10" localSheetId="2" hidden="1">'[11]BB Intraday'!#REF!</definedName>
    <definedName name="BLPI10" hidden="1">'[11]BB Intraday'!#REF!</definedName>
    <definedName name="BLPI11" localSheetId="6" hidden="1">'[11]BB Intraday'!#REF!</definedName>
    <definedName name="BLPI11" localSheetId="3" hidden="1">'[11]BB Intraday'!#REF!</definedName>
    <definedName name="BLPI11" localSheetId="5" hidden="1">'[11]BB Intraday'!#REF!</definedName>
    <definedName name="BLPI11" localSheetId="7" hidden="1">'[11]BB Intraday'!#REF!</definedName>
    <definedName name="BLPI11" localSheetId="8" hidden="1">'[11]BB Intraday'!#REF!</definedName>
    <definedName name="BLPI11" localSheetId="4" hidden="1">'[11]BB Intraday'!#REF!</definedName>
    <definedName name="BLPI11" localSheetId="2" hidden="1">'[11]BB Intraday'!#REF!</definedName>
    <definedName name="BLPI11" hidden="1">'[11]BB Intraday'!#REF!</definedName>
    <definedName name="BLPI12" localSheetId="6" hidden="1">'[11]BB Intraday'!#REF!</definedName>
    <definedName name="BLPI12" localSheetId="3" hidden="1">'[11]BB Intraday'!#REF!</definedName>
    <definedName name="BLPI12" localSheetId="5" hidden="1">'[11]BB Intraday'!#REF!</definedName>
    <definedName name="BLPI12" localSheetId="7" hidden="1">'[11]BB Intraday'!#REF!</definedName>
    <definedName name="BLPI12" localSheetId="8" hidden="1">'[11]BB Intraday'!#REF!</definedName>
    <definedName name="BLPI12" localSheetId="4" hidden="1">'[11]BB Intraday'!#REF!</definedName>
    <definedName name="BLPI12" localSheetId="2" hidden="1">'[11]BB Intraday'!#REF!</definedName>
    <definedName name="BLPI12" hidden="1">'[11]BB Intraday'!#REF!</definedName>
    <definedName name="BLPI13" localSheetId="6" hidden="1">'[11]BB Intraday'!#REF!</definedName>
    <definedName name="BLPI13" localSheetId="3" hidden="1">'[11]BB Intraday'!#REF!</definedName>
    <definedName name="BLPI13" localSheetId="5" hidden="1">'[11]BB Intraday'!#REF!</definedName>
    <definedName name="BLPI13" localSheetId="7" hidden="1">'[11]BB Intraday'!#REF!</definedName>
    <definedName name="BLPI13" localSheetId="8" hidden="1">'[11]BB Intraday'!#REF!</definedName>
    <definedName name="BLPI13" localSheetId="4" hidden="1">'[11]BB Intraday'!#REF!</definedName>
    <definedName name="BLPI13" localSheetId="2" hidden="1">'[11]BB Intraday'!#REF!</definedName>
    <definedName name="BLPI13" hidden="1">'[11]BB Intraday'!#REF!</definedName>
    <definedName name="BLPI14" localSheetId="6" hidden="1">'[11]BB Intraday'!#REF!</definedName>
    <definedName name="BLPI14" localSheetId="3" hidden="1">'[11]BB Intraday'!#REF!</definedName>
    <definedName name="BLPI14" localSheetId="5" hidden="1">'[11]BB Intraday'!#REF!</definedName>
    <definedName name="BLPI14" localSheetId="7" hidden="1">'[11]BB Intraday'!#REF!</definedName>
    <definedName name="BLPI14" localSheetId="8" hidden="1">'[11]BB Intraday'!#REF!</definedName>
    <definedName name="BLPI14" localSheetId="4" hidden="1">'[11]BB Intraday'!#REF!</definedName>
    <definedName name="BLPI14" localSheetId="2" hidden="1">'[11]BB Intraday'!#REF!</definedName>
    <definedName name="BLPI14" hidden="1">'[11]BB Intraday'!#REF!</definedName>
    <definedName name="BLPI15" localSheetId="6" hidden="1">'[11]BB Intraday'!#REF!</definedName>
    <definedName name="BLPI15" localSheetId="3" hidden="1">'[11]BB Intraday'!#REF!</definedName>
    <definedName name="BLPI15" localSheetId="5" hidden="1">'[11]BB Intraday'!#REF!</definedName>
    <definedName name="BLPI15" localSheetId="7" hidden="1">'[11]BB Intraday'!#REF!</definedName>
    <definedName name="BLPI15" localSheetId="8" hidden="1">'[11]BB Intraday'!#REF!</definedName>
    <definedName name="BLPI15" localSheetId="4" hidden="1">'[11]BB Intraday'!#REF!</definedName>
    <definedName name="BLPI15" localSheetId="2" hidden="1">'[11]BB Intraday'!#REF!</definedName>
    <definedName name="BLPI15" hidden="1">'[11]BB Intraday'!#REF!</definedName>
    <definedName name="BLPI16" localSheetId="6" hidden="1">'[11]BB Intraday'!#REF!</definedName>
    <definedName name="BLPI16" localSheetId="3" hidden="1">'[11]BB Intraday'!#REF!</definedName>
    <definedName name="BLPI16" localSheetId="5" hidden="1">'[11]BB Intraday'!#REF!</definedName>
    <definedName name="BLPI16" localSheetId="7" hidden="1">'[11]BB Intraday'!#REF!</definedName>
    <definedName name="BLPI16" localSheetId="8" hidden="1">'[11]BB Intraday'!#REF!</definedName>
    <definedName name="BLPI16" localSheetId="4" hidden="1">'[11]BB Intraday'!#REF!</definedName>
    <definedName name="BLPI16" localSheetId="2" hidden="1">'[11]BB Intraday'!#REF!</definedName>
    <definedName name="BLPI16" hidden="1">'[11]BB Intraday'!#REF!</definedName>
    <definedName name="BLPI2" localSheetId="6" hidden="1">'[11]BB Intraday'!#REF!</definedName>
    <definedName name="BLPI2" localSheetId="3" hidden="1">'[11]BB Intraday'!#REF!</definedName>
    <definedName name="BLPI2" localSheetId="5" hidden="1">'[11]BB Intraday'!#REF!</definedName>
    <definedName name="BLPI2" localSheetId="7" hidden="1">'[11]BB Intraday'!#REF!</definedName>
    <definedName name="BLPI2" localSheetId="8" hidden="1">'[11]BB Intraday'!#REF!</definedName>
    <definedName name="BLPI2" localSheetId="4" hidden="1">'[11]BB Intraday'!#REF!</definedName>
    <definedName name="BLPI2" localSheetId="2" hidden="1">'[11]BB Intraday'!#REF!</definedName>
    <definedName name="BLPI2" hidden="1">'[11]BB Intraday'!#REF!</definedName>
    <definedName name="BLPI3" localSheetId="6" hidden="1">'[11]BB Intraday'!#REF!</definedName>
    <definedName name="BLPI3" localSheetId="3" hidden="1">'[11]BB Intraday'!#REF!</definedName>
    <definedName name="BLPI3" localSheetId="5" hidden="1">'[11]BB Intraday'!#REF!</definedName>
    <definedName name="BLPI3" localSheetId="7" hidden="1">'[11]BB Intraday'!#REF!</definedName>
    <definedName name="BLPI3" localSheetId="8" hidden="1">'[11]BB Intraday'!#REF!</definedName>
    <definedName name="BLPI3" localSheetId="4" hidden="1">'[11]BB Intraday'!#REF!</definedName>
    <definedName name="BLPI3" localSheetId="2" hidden="1">'[11]BB Intraday'!#REF!</definedName>
    <definedName name="BLPI3" hidden="1">'[11]BB Intraday'!#REF!</definedName>
    <definedName name="BLPI4" localSheetId="6" hidden="1">'[11]BB Intraday'!#REF!</definedName>
    <definedName name="BLPI4" localSheetId="3" hidden="1">'[11]BB Intraday'!#REF!</definedName>
    <definedName name="BLPI4" localSheetId="5" hidden="1">'[11]BB Intraday'!#REF!</definedName>
    <definedName name="BLPI4" localSheetId="7" hidden="1">'[11]BB Intraday'!#REF!</definedName>
    <definedName name="BLPI4" localSheetId="8" hidden="1">'[11]BB Intraday'!#REF!</definedName>
    <definedName name="BLPI4" localSheetId="4" hidden="1">'[11]BB Intraday'!#REF!</definedName>
    <definedName name="BLPI4" localSheetId="2" hidden="1">'[11]BB Intraday'!#REF!</definedName>
    <definedName name="BLPI4" hidden="1">'[11]BB Intraday'!#REF!</definedName>
    <definedName name="BLPI5" localSheetId="6" hidden="1">'[11]BB Intraday'!#REF!</definedName>
    <definedName name="BLPI5" localSheetId="3" hidden="1">'[11]BB Intraday'!#REF!</definedName>
    <definedName name="BLPI5" localSheetId="5" hidden="1">'[11]BB Intraday'!#REF!</definedName>
    <definedName name="BLPI5" localSheetId="7" hidden="1">'[11]BB Intraday'!#REF!</definedName>
    <definedName name="BLPI5" localSheetId="8" hidden="1">'[11]BB Intraday'!#REF!</definedName>
    <definedName name="BLPI5" localSheetId="4" hidden="1">'[11]BB Intraday'!#REF!</definedName>
    <definedName name="BLPI5" localSheetId="2" hidden="1">'[11]BB Intraday'!#REF!</definedName>
    <definedName name="BLPI5" hidden="1">'[11]BB Intraday'!#REF!</definedName>
    <definedName name="BLPI6" localSheetId="6" hidden="1">'[11]BB Intraday'!#REF!</definedName>
    <definedName name="BLPI6" localSheetId="3" hidden="1">'[11]BB Intraday'!#REF!</definedName>
    <definedName name="BLPI6" localSheetId="5" hidden="1">'[11]BB Intraday'!#REF!</definedName>
    <definedName name="BLPI6" localSheetId="7" hidden="1">'[11]BB Intraday'!#REF!</definedName>
    <definedName name="BLPI6" localSheetId="8" hidden="1">'[11]BB Intraday'!#REF!</definedName>
    <definedName name="BLPI6" localSheetId="4" hidden="1">'[11]BB Intraday'!#REF!</definedName>
    <definedName name="BLPI6" localSheetId="2" hidden="1">'[11]BB Intraday'!#REF!</definedName>
    <definedName name="BLPI6" hidden="1">'[11]BB Intraday'!#REF!</definedName>
    <definedName name="BLPI7" localSheetId="6" hidden="1">'[11]BB Intraday'!#REF!</definedName>
    <definedName name="BLPI7" localSheetId="3" hidden="1">'[11]BB Intraday'!#REF!</definedName>
    <definedName name="BLPI7" localSheetId="5" hidden="1">'[11]BB Intraday'!#REF!</definedName>
    <definedName name="BLPI7" localSheetId="7" hidden="1">'[11]BB Intraday'!#REF!</definedName>
    <definedName name="BLPI7" localSheetId="8" hidden="1">'[11]BB Intraday'!#REF!</definedName>
    <definedName name="BLPI7" localSheetId="4" hidden="1">'[11]BB Intraday'!#REF!</definedName>
    <definedName name="BLPI7" localSheetId="2" hidden="1">'[11]BB Intraday'!#REF!</definedName>
    <definedName name="BLPI7" hidden="1">'[11]BB Intraday'!#REF!</definedName>
    <definedName name="BLPI8" localSheetId="6" hidden="1">'[11]BB Intraday'!#REF!</definedName>
    <definedName name="BLPI8" localSheetId="3" hidden="1">'[11]BB Intraday'!#REF!</definedName>
    <definedName name="BLPI8" localSheetId="5" hidden="1">'[11]BB Intraday'!#REF!</definedName>
    <definedName name="BLPI8" localSheetId="7" hidden="1">'[11]BB Intraday'!#REF!</definedName>
    <definedName name="BLPI8" localSheetId="8" hidden="1">'[11]BB Intraday'!#REF!</definedName>
    <definedName name="BLPI8" localSheetId="4" hidden="1">'[11]BB Intraday'!#REF!</definedName>
    <definedName name="BLPI8" localSheetId="2" hidden="1">'[11]BB Intraday'!#REF!</definedName>
    <definedName name="BLPI8" hidden="1">'[11]BB Intraday'!#REF!</definedName>
    <definedName name="BLPI9" localSheetId="6" hidden="1">'[11]BB Intraday'!#REF!</definedName>
    <definedName name="BLPI9" localSheetId="3" hidden="1">'[11]BB Intraday'!#REF!</definedName>
    <definedName name="BLPI9" localSheetId="5" hidden="1">'[11]BB Intraday'!#REF!</definedName>
    <definedName name="BLPI9" localSheetId="7" hidden="1">'[11]BB Intraday'!#REF!</definedName>
    <definedName name="BLPI9" localSheetId="8" hidden="1">'[11]BB Intraday'!#REF!</definedName>
    <definedName name="BLPI9" localSheetId="4" hidden="1">'[11]BB Intraday'!#REF!</definedName>
    <definedName name="BLPI9" localSheetId="2" hidden="1">'[11]BB Intraday'!#REF!</definedName>
    <definedName name="BLPI9" hidden="1">'[11]BB Intraday'!#REF!</definedName>
    <definedName name="changer1" localSheetId="6" hidden="1">[12]Projections!#REF!</definedName>
    <definedName name="changer1" localSheetId="3" hidden="1">[12]Projections!#REF!</definedName>
    <definedName name="changer1" localSheetId="5" hidden="1">[12]Projections!#REF!</definedName>
    <definedName name="changer1" localSheetId="7" hidden="1">[12]Projections!#REF!</definedName>
    <definedName name="changer1" localSheetId="8" hidden="1">[12]Projections!#REF!</definedName>
    <definedName name="changer1" localSheetId="4" hidden="1">[12]Projections!#REF!</definedName>
    <definedName name="changer1" localSheetId="2" hidden="1">[12]Projections!#REF!</definedName>
    <definedName name="changer1" hidden="1">[12]Projections!#REF!</definedName>
    <definedName name="changer2" localSheetId="6" hidden="1">[12]Projections!#REF!</definedName>
    <definedName name="changer2" localSheetId="3" hidden="1">[12]Projections!#REF!</definedName>
    <definedName name="changer2" localSheetId="5" hidden="1">[12]Projections!#REF!</definedName>
    <definedName name="changer2" localSheetId="7" hidden="1">[12]Projections!#REF!</definedName>
    <definedName name="changer2" localSheetId="8" hidden="1">[12]Projections!#REF!</definedName>
    <definedName name="changer2" localSheetId="4" hidden="1">[12]Projections!#REF!</definedName>
    <definedName name="changer2" localSheetId="2" hidden="1">[12]Projections!#REF!</definedName>
    <definedName name="changer2" hidden="1">[12]Projections!#REF!</definedName>
    <definedName name="changer3" localSheetId="6" hidden="1">[12]Projections!#REF!</definedName>
    <definedName name="changer3" localSheetId="3" hidden="1">[12]Projections!#REF!</definedName>
    <definedName name="changer3" localSheetId="5" hidden="1">[12]Projections!#REF!</definedName>
    <definedName name="changer3" localSheetId="7" hidden="1">[12]Projections!#REF!</definedName>
    <definedName name="changer3" localSheetId="8" hidden="1">[12]Projections!#REF!</definedName>
    <definedName name="changer3" localSheetId="4" hidden="1">[12]Projections!#REF!</definedName>
    <definedName name="changer3" localSheetId="2" hidden="1">[12]Projections!#REF!</definedName>
    <definedName name="changer3" hidden="1">[12]Projections!#REF!</definedName>
    <definedName name="changer4" localSheetId="6" hidden="1">[12]Projections!#REF!</definedName>
    <definedName name="changer4" localSheetId="3" hidden="1">[12]Projections!#REF!</definedName>
    <definedName name="changer4" localSheetId="5" hidden="1">[12]Projections!#REF!</definedName>
    <definedName name="changer4" localSheetId="7" hidden="1">[12]Projections!#REF!</definedName>
    <definedName name="changer4" localSheetId="8" hidden="1">[12]Projections!#REF!</definedName>
    <definedName name="changer4" localSheetId="4" hidden="1">[12]Projections!#REF!</definedName>
    <definedName name="changer4" localSheetId="2" hidden="1">[12]Projections!#REF!</definedName>
    <definedName name="changer4" hidden="1">[12]Projections!#REF!</definedName>
    <definedName name="changer5" localSheetId="6" hidden="1">[12]Projections!#REF!</definedName>
    <definedName name="changer5" localSheetId="3" hidden="1">[12]Projections!#REF!</definedName>
    <definedName name="changer5" localSheetId="5" hidden="1">[12]Projections!#REF!</definedName>
    <definedName name="changer5" localSheetId="7" hidden="1">[12]Projections!#REF!</definedName>
    <definedName name="changer5" localSheetId="8" hidden="1">[12]Projections!#REF!</definedName>
    <definedName name="changer5" localSheetId="4" hidden="1">[12]Projections!#REF!</definedName>
    <definedName name="changer5" localSheetId="2" hidden="1">[12]Projections!#REF!</definedName>
    <definedName name="changer5" hidden="1">[12]Projections!#REF!</definedName>
    <definedName name="changer6" localSheetId="6" hidden="1">[12]Projections!#REF!</definedName>
    <definedName name="changer6" localSheetId="3" hidden="1">[12]Projections!#REF!</definedName>
    <definedName name="changer6" localSheetId="5" hidden="1">[12]Projections!#REF!</definedName>
    <definedName name="changer6" localSheetId="7" hidden="1">[12]Projections!#REF!</definedName>
    <definedName name="changer6" localSheetId="8" hidden="1">[12]Projections!#REF!</definedName>
    <definedName name="changer6" localSheetId="4" hidden="1">[12]Projections!#REF!</definedName>
    <definedName name="changer6" localSheetId="2" hidden="1">[12]Projections!#REF!</definedName>
    <definedName name="changer6" hidden="1">[12]Projections!#REF!</definedName>
    <definedName name="changer7" localSheetId="6" hidden="1">[12]Projections!#REF!</definedName>
    <definedName name="changer7" localSheetId="3" hidden="1">[12]Projections!#REF!</definedName>
    <definedName name="changer7" localSheetId="5" hidden="1">[12]Projections!#REF!</definedName>
    <definedName name="changer7" localSheetId="7" hidden="1">[12]Projections!#REF!</definedName>
    <definedName name="changer7" localSheetId="8" hidden="1">[12]Projections!#REF!</definedName>
    <definedName name="changer7" localSheetId="4" hidden="1">[12]Projections!#REF!</definedName>
    <definedName name="changer7" localSheetId="2" hidden="1">[12]Projections!#REF!</definedName>
    <definedName name="changer7" hidden="1">[12]Projections!#REF!</definedName>
    <definedName name="changer8" localSheetId="6" hidden="1">[12]Projections!#REF!</definedName>
    <definedName name="changer8" localSheetId="3" hidden="1">[12]Projections!#REF!</definedName>
    <definedName name="changer8" localSheetId="5" hidden="1">[12]Projections!#REF!</definedName>
    <definedName name="changer8" localSheetId="7" hidden="1">[12]Projections!#REF!</definedName>
    <definedName name="changer8" localSheetId="8" hidden="1">[12]Projections!#REF!</definedName>
    <definedName name="changer8" localSheetId="4" hidden="1">[12]Projections!#REF!</definedName>
    <definedName name="changer8" localSheetId="2" hidden="1">[12]Projections!#REF!</definedName>
    <definedName name="changer8" hidden="1">[12]Projections!#REF!</definedName>
    <definedName name="CIQWBGuid" hidden="1">"Q2 2015 Sabre Historical Model Template_Linked.xlsx"</definedName>
    <definedName name="Cwvu.GREY_ALL." localSheetId="6" hidden="1">#REF!</definedName>
    <definedName name="Cwvu.GREY_ALL." localSheetId="3" hidden="1">#REF!</definedName>
    <definedName name="Cwvu.GREY_ALL." localSheetId="5" hidden="1">#REF!</definedName>
    <definedName name="Cwvu.GREY_ALL." localSheetId="7" hidden="1">#REF!</definedName>
    <definedName name="Cwvu.GREY_ALL." localSheetId="8" hidden="1">#REF!</definedName>
    <definedName name="Cwvu.GREY_ALL." localSheetId="4" hidden="1">#REF!</definedName>
    <definedName name="Cwvu.GREY_ALL." localSheetId="2" hidden="1">#REF!</definedName>
    <definedName name="Cwvu.GREY_ALL." hidden="1">#REF!</definedName>
    <definedName name="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uplicate123A" localSheetId="6" hidden="1">'[13]A1 - Income Statement'!#REF!</definedName>
    <definedName name="duplicate123A" localSheetId="3" hidden="1">'[13]A1 - Income Statement'!#REF!</definedName>
    <definedName name="duplicate123A" localSheetId="5" hidden="1">'[13]A1 - Income Statement'!#REF!</definedName>
    <definedName name="duplicate123A" localSheetId="7" hidden="1">'[13]A1 - Income Statement'!#REF!</definedName>
    <definedName name="duplicate123A" localSheetId="8" hidden="1">'[13]A1 - Income Statement'!#REF!</definedName>
    <definedName name="duplicate123A" localSheetId="4" hidden="1">'[13]A1 - Income Statement'!#REF!</definedName>
    <definedName name="duplicate123A" localSheetId="2" hidden="1">'[13]A1 - Income Statement'!#REF!</definedName>
    <definedName name="duplicate123A" hidden="1">'[13]A1 - Income Statement'!#REF!</definedName>
    <definedName name="e"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V__CVPARAMS__" hidden="1">"Any by Any!$B$17:$C$38;"</definedName>
    <definedName name="EV__EXPOPTIONS__" hidden="1">0</definedName>
    <definedName name="EV__LASTREFTIME__" hidden="1">38861.5982638889</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"ipc"</definedName>
    <definedName name="ex" localSheetId="3" hidden="1">{"Month",#N/A,FALSE,"IS";"YTD",#N/A,FALSE,"IS"}</definedName>
    <definedName name="ex" localSheetId="7" hidden="1">{"Month",#N/A,FALSE,"IS";"YTD",#N/A,FALSE,"IS"}</definedName>
    <definedName name="ex" hidden="1">{"Month",#N/A,FALSE,"IS";"YTD",#N/A,FALSE,"IS"}</definedName>
    <definedName name="FlexPackaging"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SoPacific" localSheetId="3" hidden="1">{"BS",#N/A,FALSE,"USA"}</definedName>
    <definedName name="FSoPacific" localSheetId="7" hidden="1">{"BS",#N/A,FALSE,"USA"}</definedName>
    <definedName name="FSoPacific" hidden="1">{"BS",#N/A,FALSE,"USA"}</definedName>
    <definedName name="fun" localSheetId="3" hidden="1">{"SUMMARY",#N/A,FALSE,"FORMS"}</definedName>
    <definedName name="fun" localSheetId="7" hidden="1">{"SUMMARY",#N/A,FALSE,"FORMS"}</definedName>
    <definedName name="fun" hidden="1">{"SUMMARY",#N/A,FALSE,"FORMS"}</definedName>
    <definedName name="HTML_CodePage" hidden="1">1252</definedName>
    <definedName name="HTML_Control" localSheetId="3" hidden="1">{"'Sheet1'!$A$1:$G$63","'Sheet1'!$A$66"}</definedName>
    <definedName name="HTML_Control" localSheetId="7" hidden="1">{"'Sheet1'!$A$1:$G$63","'Sheet1'!$A$66"}</definedName>
    <definedName name="HTML_Control" hidden="1">{"'Sheet1'!$A$1:$G$63","'Sheet1'!$A$66"}</definedName>
    <definedName name="HTML_Description" hidden="1">""</definedName>
    <definedName name="HTML_Email" hidden="1">""</definedName>
    <definedName name="HTML_Header" hidden="1">"February Close"</definedName>
    <definedName name="HTML_LastUpdate" hidden="1">"3/15/99"</definedName>
    <definedName name="HTML_LineAfter" hidden="1">FALSE</definedName>
    <definedName name="HTML_LineBefore" hidden="1">FALSE</definedName>
    <definedName name="HTML_Name" hidden="1">"The SABRE Group"</definedName>
    <definedName name="HTML_OBDlg2" hidden="1">TRUE</definedName>
    <definedName name="HTML_OBDlg4" hidden="1">TRUE</definedName>
    <definedName name="HTML_OS" hidden="1">0</definedName>
    <definedName name="HTML_PathFile" hidden="1">"C:\My Documents\1999 Forecast\Feb99Close.htm"</definedName>
    <definedName name="HTML_Title" hidden="1">"Feb99 Close Results"</definedName>
    <definedName name="huh?????"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MOODYS" hidden="1">"IQ_BONDRATING_MOODYS"</definedName>
    <definedName name="IQ_BONDRATING_SP" hidden="1">"IQ_BONDRATING_SP"</definedName>
    <definedName name="IQ_BOOK_VALUE" hidden="1">"IQ_BOOK_VALUE"</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GROWTH_1" hidden="1">"IQ_EBIT_GROWTH_1"</definedName>
    <definedName name="IQ_EBIT_GROWTH_2" hidden="1">"IQ_EBIT_GROWTH_2"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41614.4637847222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39030.6549305556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134217783</definedName>
    <definedName name="K2_WBEVMODE" hidden="1">-1</definedName>
    <definedName name="no"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nGAAP_Definitions" localSheetId="1">'Non-GAAP Financial Measures'!#REF!</definedName>
    <definedName name="PUB_FileID" hidden="1">"L10003363.xls"</definedName>
    <definedName name="PUB_UserID" hidden="1">"MAYERX"</definedName>
    <definedName name="qqq"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redo" localSheetId="3" hidden="1">{#N/A,#N/A,FALSE,"ACQ_GRAPHS";#N/A,#N/A,FALSE,"T_1 GRAPHS";#N/A,#N/A,FALSE,"T_2 GRAPHS";#N/A,#N/A,FALSE,"COMB_GRAPHS"}</definedName>
    <definedName name="redo" localSheetId="7" hidden="1">{#N/A,#N/A,FALSE,"ACQ_GRAPHS";#N/A,#N/A,FALSE,"T_1 GRAPHS";#N/A,#N/A,FALSE,"T_2 GRAPHS";#N/A,#N/A,FALSE,"COMB_GRAPHS"}</definedName>
    <definedName name="redo" hidden="1">{#N/A,#N/A,FALSE,"ACQ_GRAPHS";#N/A,#N/A,FALSE,"T_1 GRAPHS";#N/A,#N/A,FALSE,"T_2 GRAPHS";#N/A,#N/A,FALSE,"COMB_GRAPHS"}</definedName>
    <definedName name="rfrwqrqw" localSheetId="6" hidden="1">'[14]TV-EP&amp;REV'!#REF!</definedName>
    <definedName name="rfrwqrqw" localSheetId="3" hidden="1">'[14]TV-EP&amp;REV'!#REF!</definedName>
    <definedName name="rfrwqrqw" localSheetId="5" hidden="1">'[14]TV-EP&amp;REV'!#REF!</definedName>
    <definedName name="rfrwqrqw" localSheetId="7" hidden="1">'[14]TV-EP&amp;REV'!#REF!</definedName>
    <definedName name="rfrwqrqw" localSheetId="8" hidden="1">'[14]TV-EP&amp;REV'!#REF!</definedName>
    <definedName name="rfrwqrqw" localSheetId="4" hidden="1">'[14]TV-EP&amp;REV'!#REF!</definedName>
    <definedName name="rfrwqrqw" localSheetId="2" hidden="1">'[14]TV-EP&amp;REV'!#REF!</definedName>
    <definedName name="rfrwqrqw" hidden="1">'[14]TV-EP&amp;REV'!#REF!</definedName>
    <definedName name="SAPBEXdnldView" hidden="1">"3V06U0HN995HOCSOPXSBFUR7R"</definedName>
    <definedName name="SAPBEXrevision" hidden="1">1</definedName>
    <definedName name="SAPBEXsysID" hidden="1">"RWP"</definedName>
    <definedName name="SAPBEXwbID" hidden="1">"3W58F74QRXSF64OV40ZGPW1HM"</definedName>
    <definedName name="sencount" hidden="1">1</definedName>
    <definedName name="sig" localSheetId="3" hidden="1">{#N/A,#N/A,FALSE,"funnel";#N/A,#N/A,FALSE,"AE Summary";#N/A,#N/A,FALSE,"Product Summary"}</definedName>
    <definedName name="sig" localSheetId="7" hidden="1">{#N/A,#N/A,FALSE,"funnel";#N/A,#N/A,FALSE,"AE Summary";#N/A,#N/A,FALSE,"Product Summary"}</definedName>
    <definedName name="sig" hidden="1">{#N/A,#N/A,FALSE,"funnel";#N/A,#N/A,FALSE,"AE Summary";#N/A,#N/A,FALSE,"Product Summary"}</definedName>
    <definedName name="signi" localSheetId="3" hidden="1">{#N/A,#N/A,FALSE,"funnel";#N/A,#N/A,FALSE,"AE Summary";#N/A,#N/A,FALSE,"Product Summary"}</definedName>
    <definedName name="signi" localSheetId="7" hidden="1">{#N/A,#N/A,FALSE,"funnel";#N/A,#N/A,FALSE,"AE Summary";#N/A,#N/A,FALSE,"Product Summary"}</definedName>
    <definedName name="signi" hidden="1">{#N/A,#N/A,FALSE,"funnel";#N/A,#N/A,FALSE,"AE Summary";#N/A,#N/A,FALSE,"Product Summary"}</definedName>
    <definedName name="solver_adj" localSheetId="6" hidden="1">#REF!</definedName>
    <definedName name="solver_adj" localSheetId="3" hidden="1">#REF!</definedName>
    <definedName name="solver_adj" localSheetId="5" hidden="1">#REF!</definedName>
    <definedName name="solver_adj" localSheetId="7" hidden="1">#REF!</definedName>
    <definedName name="solver_adj" localSheetId="8" hidden="1">#REF!</definedName>
    <definedName name="solver_adj" localSheetId="4" hidden="1">#REF!</definedName>
    <definedName name="solver_adj" localSheetId="2" hidden="1">#REF!</definedName>
    <definedName name="solver_adj" hidden="1">#REF!</definedName>
    <definedName name="solver_lin" hidden="1">0</definedName>
    <definedName name="solver_num" hidden="1">0</definedName>
    <definedName name="solver_opt" localSheetId="6" hidden="1">#REF!</definedName>
    <definedName name="solver_opt" localSheetId="3" hidden="1">#REF!</definedName>
    <definedName name="solver_opt" localSheetId="5" hidden="1">#REF!</definedName>
    <definedName name="solver_opt" localSheetId="7" hidden="1">#REF!</definedName>
    <definedName name="solver_opt" localSheetId="8" hidden="1">#REF!</definedName>
    <definedName name="solver_opt" localSheetId="4" hidden="1">#REF!</definedName>
    <definedName name="solver_opt" localSheetId="2" hidden="1">#REF!</definedName>
    <definedName name="solver_opt" hidden="1">#REF!</definedName>
    <definedName name="solver_typ" hidden="1">3</definedName>
    <definedName name="solver_val" hidden="1">0.6</definedName>
    <definedName name="ss" localSheetId="6" hidden="1">[15]ic!#REF!</definedName>
    <definedName name="ss" localSheetId="3" hidden="1">[15]ic!#REF!</definedName>
    <definedName name="ss" localSheetId="5" hidden="1">[15]ic!#REF!</definedName>
    <definedName name="ss" localSheetId="7" hidden="1">[15]ic!#REF!</definedName>
    <definedName name="ss" localSheetId="8" hidden="1">[15]ic!#REF!</definedName>
    <definedName name="ss" localSheetId="4" hidden="1">[15]ic!#REF!</definedName>
    <definedName name="ss" localSheetId="2" hidden="1">[15]ic!#REF!</definedName>
    <definedName name="ss" hidden="1">[15]ic!#REF!</definedName>
    <definedName name="TCredo" localSheetId="3" hidden="1">{#N/A,#N/A,FALSE,"ACQ_GRAPHS";#N/A,#N/A,FALSE,"T_1 GRAPHS";#N/A,#N/A,FALSE,"T_2 GRAPHS";#N/A,#N/A,FALSE,"COMB_GRAPHS"}</definedName>
    <definedName name="TCredo" localSheetId="7" hidden="1">{#N/A,#N/A,FALSE,"ACQ_GRAPHS";#N/A,#N/A,FALSE,"T_1 GRAPHS";#N/A,#N/A,FALSE,"T_2 GRAPHS";#N/A,#N/A,FALSE,"COMB_GRAPHS"}</definedName>
    <definedName name="TCredo" hidden="1">{#N/A,#N/A,FALSE,"ACQ_GRAPHS";#N/A,#N/A,FALSE,"T_1 GRAPHS";#N/A,#N/A,FALSE,"T_2 GRAPHS";#N/A,#N/A,FALSE,"COMB_GRAPHS"}</definedName>
    <definedName name="TCwrn" localSheetId="3" hidden="1">{#N/A,#N/A,FALSE,"INPUTS";#N/A,#N/A,FALSE,"PROFORMA BSHEET";#N/A,#N/A,FALSE,"COMBINED";#N/A,#N/A,FALSE,"ACQUIROR";#N/A,#N/A,FALSE,"TARGET 1";#N/A,#N/A,FALSE,"TARGET 2";#N/A,#N/A,FALSE,"HIGH YIELD";#N/A,#N/A,FALSE,"OVERFUND"}</definedName>
    <definedName name="TCwrn" localSheetId="7" hidden="1">{#N/A,#N/A,FALSE,"INPUTS";#N/A,#N/A,FALSE,"PROFORMA BSHEET";#N/A,#N/A,FALSE,"COMBINED";#N/A,#N/A,FALSE,"ACQUIROR";#N/A,#N/A,FALSE,"TARGET 1";#N/A,#N/A,FALSE,"TARGET 2";#N/A,#N/A,FALSE,"HIGH YIELD";#N/A,#N/A,FALSE,"OVERFUND"}</definedName>
    <definedName name="TCwrn" hidden="1">{#N/A,#N/A,FALSE,"INPUTS";#N/A,#N/A,FALSE,"PROFORMA BSHEET";#N/A,#N/A,FALSE,"COMBINED";#N/A,#N/A,FALSE,"ACQUIROR";#N/A,#N/A,FALSE,"TARGET 1";#N/A,#N/A,FALSE,"TARGET 2";#N/A,#N/A,FALSE,"HIGH YIELD";#N/A,#N/A,FALSE,"OVERFUND"}</definedName>
    <definedName name="TCwrn.comb" localSheetId="3" hidden="1">{#N/A,#N/A,FALSE,"INPUTS";#N/A,#N/A,FALSE,"PROFORMA BSHEET";#N/A,#N/A,FALSE,"COMBINED";#N/A,#N/A,FALSE,"HIGH YIELD";#N/A,#N/A,FALSE,"COMB_GRAPHS"}</definedName>
    <definedName name="TCwrn.comb" localSheetId="7" hidden="1">{#N/A,#N/A,FALSE,"INPUTS";#N/A,#N/A,FALSE,"PROFORMA BSHEET";#N/A,#N/A,FALSE,"COMBINED";#N/A,#N/A,FALSE,"HIGH YIELD";#N/A,#N/A,FALSE,"COMB_GRAPHS"}</definedName>
    <definedName name="TCwrn.comb" hidden="1">{#N/A,#N/A,FALSE,"INPUTS";#N/A,#N/A,FALSE,"PROFORMA BSHEET";#N/A,#N/A,FALSE,"COMBINED";#N/A,#N/A,FALSE,"HIGH YIELD";#N/A,#N/A,FALSE,"COMB_GRAPHS"}</definedName>
    <definedName name="TCwrn.graphs" localSheetId="3" hidden="1">{#N/A,#N/A,FALSE,"ACQ_GRAPHS";#N/A,#N/A,FALSE,"T_1 GRAPHS";#N/A,#N/A,FALSE,"T_2 GRAPHS";#N/A,#N/A,FALSE,"COMB_GRAPHS"}</definedName>
    <definedName name="TCwrn.graphs" localSheetId="7" hidden="1">{#N/A,#N/A,FALSE,"ACQ_GRAPHS";#N/A,#N/A,FALSE,"T_1 GRAPHS";#N/A,#N/A,FALSE,"T_2 GRAPHS";#N/A,#N/A,FALSE,"COMB_GRAPHS"}</definedName>
    <definedName name="TCwrn.graphs" hidden="1">{#N/A,#N/A,FALSE,"ACQ_GRAPHS";#N/A,#N/A,FALSE,"T_1 GRAPHS";#N/A,#N/A,FALSE,"T_2 GRAPHS";#N/A,#N/A,FALSE,"COMB_GRAPHS"}</definedName>
    <definedName name="TCwrn.val" localSheetId="3" hidden="1">{#N/A,#N/A,FALSE,"Valuation Assumptions";#N/A,#N/A,FALSE,"Summary";#N/A,#N/A,FALSE,"DCF";#N/A,#N/A,FALSE,"Valuation";#N/A,#N/A,FALSE,"WACC";#N/A,#N/A,FALSE,"UBVH";#N/A,#N/A,FALSE,"Free Cash Flow"}</definedName>
    <definedName name="TCwrn.val" localSheetId="7" hidden="1">{#N/A,#N/A,FALSE,"Valuation Assumptions";#N/A,#N/A,FALSE,"Summary";#N/A,#N/A,FALSE,"DCF";#N/A,#N/A,FALSE,"Valuation";#N/A,#N/A,FALSE,"WACC";#N/A,#N/A,FALSE,"UBVH";#N/A,#N/A,FALSE,"Free Cash Flow"}</definedName>
    <definedName name="TCwrn.val" hidden="1">{#N/A,#N/A,FALSE,"Valuation Assumptions";#N/A,#N/A,FALSE,"Summary";#N/A,#N/A,FALSE,"DCF";#N/A,#N/A,FALSE,"Valuation";#N/A,#N/A,FALSE,"WACC";#N/A,#N/A,FALSE,"UBVH";#N/A,#N/A,FALSE,"Free Cash Flow"}</definedName>
    <definedName name="tester"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reeList" hidden="1">"00000000000000000000000000000000000000000000000000000000000000000000000000000000000000000000000000000000000000000000000000000000000000000000000000000000000000000000000000000000000000000000000000000000"</definedName>
    <definedName name="tt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hat" localSheetId="7" hidden="1">[16]ETD!$A$1:$IV$2,[16]ETD!$A$13:$IV$14,[16]ETD!$A$29:$IV$29</definedName>
    <definedName name="what" hidden="1">[17]ETD!$A$1:$IV$2,[17]ETD!$A$13:$IV$14,[17]ETD!$A$29:$IV$29</definedName>
    <definedName name="WMSG" localSheetId="3" hidden="1">{"SUMMARY",#N/A,TRUE,"FORMS";"Balance Sheet",#N/A,TRUE,"FORMS";"YTD Cash Flow",#N/A,TRUE,"FORMS";"Cash Flow Month",#N/A,TRUE,"FORMS";"Rona 12 Month",#N/A,TRUE,"FORMS";"NFA",#N/A,TRUE,"FORMS"}</definedName>
    <definedName name="WMSG" localSheetId="7" hidden="1">{"SUMMARY",#N/A,TRUE,"FORMS";"Balance Sheet",#N/A,TRUE,"FORMS";"YTD Cash Flow",#N/A,TRUE,"FORMS";"Cash Flow Month",#N/A,TRUE,"FORMS";"Rona 12 Month",#N/A,TRUE,"FORMS";"NFA",#N/A,TRUE,"FORMS"}</definedName>
    <definedName name="WMSG" hidden="1">{"SUMMARY",#N/A,TRUE,"FORMS";"Balance Sheet",#N/A,TRUE,"FORMS";"YTD Cash Flow",#N/A,TRUE,"FORMS";"Cash Flow Month",#N/A,TRUE,"FORMS";"Rona 12 Month",#N/A,TRUE,"FORMS";"NFA",#N/A,TRUE,"FORMS"}</definedName>
    <definedName name="WN.ALL." localSheetId="3" hidden="1">{"SUMMARY",#N/A,TRUE,"FORMS";"Balance Sheet",#N/A,TRUE,"FORMS";"YTD Cash Flow",#N/A,TRUE,"FORMS";"Cash Flow Month",#N/A,TRUE,"FORMS";"Rona 12 Month",#N/A,TRUE,"FORMS";"NFA",#N/A,TRUE,"FORMS"}</definedName>
    <definedName name="WN.ALL." localSheetId="7" hidden="1">{"SUMMARY",#N/A,TRUE,"FORMS";"Balance Sheet",#N/A,TRUE,"FORMS";"YTD Cash Flow",#N/A,TRUE,"FORMS";"Cash Flow Month",#N/A,TRUE,"FORMS";"Rona 12 Month",#N/A,TRUE,"FORMS";"NFA",#N/A,TRUE,"FORMS"}</definedName>
    <definedName name="WN.ALL." hidden="1">{"SUMMARY",#N/A,TRUE,"FORMS";"Balance Sheet",#N/A,TRUE,"FORMS";"YTD Cash Flow",#N/A,TRUE,"FORMS";"Cash Flow Month",#N/A,TRUE,"FORMS";"Rona 12 Month",#N/A,TRUE,"FORMS";"NFA",#N/A,TRUE,"FORMS"}</definedName>
    <definedName name="wrn.101." localSheetId="3" hidden="1">{"101",#N/A,FALSE,"101"}</definedName>
    <definedName name="wrn.101." localSheetId="7" hidden="1">{"101",#N/A,FALSE,"101"}</definedName>
    <definedName name="wrn.101." hidden="1">{"101",#N/A,FALSE,"101"}</definedName>
    <definedName name="wrn.Additonal." localSheetId="3" hidden="1">{"Revolver",#N/A,FALSE,"Revolver";"Incentives",#N/A,FALSE,"Model"}</definedName>
    <definedName name="wrn.Additonal." localSheetId="7" hidden="1">{"Revolver",#N/A,FALSE,"Revolver";"Incentives",#N/A,FALSE,"Model"}</definedName>
    <definedName name="wrn.Additonal." hidden="1">{"Revolver",#N/A,FALSE,"Revolver";"Incentives",#N/A,FALSE,"Model"}</definedName>
    <definedName name="wrn.ALL." localSheetId="3" hidden="1">{"SUMMARY",#N/A,TRUE,"FORMS";"Balance Sheet",#N/A,TRUE,"FORMS";"YTD Cash Flow",#N/A,TRUE,"FORMS";"Cash Flow Month",#N/A,TRUE,"FORMS";"Rona 12 Month",#N/A,TRUE,"FORMS";"NFA",#N/A,TRUE,"FORMS"}</definedName>
    <definedName name="wrn.ALL." localSheetId="7" hidden="1">{"SUMMARY",#N/A,TRUE,"FORMS";"Balance Sheet",#N/A,TRUE,"FORMS";"YTD Cash Flow",#N/A,TRUE,"FORMS";"Cash Flow Month",#N/A,TRUE,"FORMS";"Rona 12 Month",#N/A,TRUE,"FORMS";"NFA",#N/A,TRUE,"FORMS"}</definedName>
    <definedName name="wrn.ALL." hidden="1">{"SUMMARY",#N/A,TRUE,"FORMS";"Balance Sheet",#N/A,TRUE,"FORMS";"YTD Cash Flow",#N/A,TRUE,"FORMS";"Cash Flow Month",#N/A,TRUE,"FORMS";"Rona 12 Month",#N/A,TRUE,"FORMS";"NFA",#N/A,TRUE,"FORMS"}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7"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ALANCE._.SHEET." localSheetId="3" hidden="1">{"Balance Sheet",#N/A,FALSE,"FORMS"}</definedName>
    <definedName name="wrn.BALANCE._.SHEET." localSheetId="7" hidden="1">{"Balance Sheet",#N/A,FALSE,"FORMS"}</definedName>
    <definedName name="wrn.BALANCE._.SHEET." hidden="1">{"Balance Sheet",#N/A,FALSE,"FORMS"}</definedName>
    <definedName name="wrn.Basic." localSheetId="3" hidden="1">{"Returns",#N/A,FALSE,"Model";"Enterprise Value/Credit Stats",#N/A,FALSE,"Model";"Assumptions",#N/A,FALSE,"Model";"Income Statement",#N/A,FALSE,"Model";"Cash Flow Statement",#N/A,FALSE,"Model";"Balance Sheet",#N/A,FALSE,"Model";"Tax Schedule",#N/A,FALSE,"Model";"W/C Revolver",#N/A,FALSE,"Model"}</definedName>
    <definedName name="wrn.Basic." localSheetId="7" hidden="1">{"Returns",#N/A,FALSE,"Model";"Enterprise Value/Credit Stats",#N/A,FALSE,"Model";"Assumptions",#N/A,FALSE,"Model";"Income Statement",#N/A,FALSE,"Model";"Cash Flow Statement",#N/A,FALSE,"Model";"Balance Sheet",#N/A,FALSE,"Model";"Tax Schedule",#N/A,FALSE,"Model";"W/C Revolver",#N/A,FALSE,"Model"}</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oth." localSheetId="3" hidden="1">{"Month",#N/A,FALSE,"IS";"YTD",#N/A,FALSE,"IS"}</definedName>
    <definedName name="wrn.Both." localSheetId="7" hidden="1">{"Month",#N/A,FALSE,"IS";"YTD",#N/A,FALSE,"IS"}</definedName>
    <definedName name="wrn.Both." hidden="1">{"Month",#N/A,FALSE,"IS";"YTD",#N/A,FALSE,"IS"}</definedName>
    <definedName name="wrn.CASHFLOW." localSheetId="3" hidden="1">{"CF Summary",#N/A,FALSE,"CF Summary";"CF Traditional Format",#N/A,FALSE,"CF Format";"Direct CF Format",#N/A,FALSE,"Direct CF";"YTD Cash Flow",#N/A,FALSE,"FORMS";"Cash Flow Month",#N/A,FALSE,"FORMS"}</definedName>
    <definedName name="wrn.CASHFLOW." localSheetId="7" hidden="1">{"CF Summary",#N/A,FALSE,"CF Summary";"CF Traditional Format",#N/A,FALSE,"CF Format";"Direct CF Format",#N/A,FALSE,"Direct CF";"YTD Cash Flow",#N/A,FALSE,"FORMS";"Cash Flow Month",#N/A,FALSE,"FORMS"}</definedName>
    <definedName name="wrn.CASHFLOW." hidden="1">{"CF Summary",#N/A,FALSE,"CF Summary";"CF Traditional Format",#N/A,FALSE,"CF Format";"Direct CF Format",#N/A,FALSE,"Direct CF";"YTD Cash Flow",#N/A,FALSE,"FORMS";"Cash Flow Month",#N/A,FALSE,"FORMS"}</definedName>
    <definedName name="wrn.COMBINED." localSheetId="3" hidden="1">{#N/A,#N/A,FALSE,"INPUTS";#N/A,#N/A,FALSE,"PROFORMA BSHEET";#N/A,#N/A,FALSE,"COMBINED";#N/A,#N/A,FALSE,"HIGH YIELD";#N/A,#N/A,FALSE,"COMB_GRAPHS"}</definedName>
    <definedName name="wrn.COMBINED." localSheetId="7" hidden="1">{#N/A,#N/A,FALSE,"INPUTS";#N/A,#N/A,FALSE,"PROFORMA BSHEET";#N/A,#N/A,FALSE,"COMBINED";#N/A,#N/A,FALSE,"HIGH YIELD";#N/A,#N/A,FALSE,"COMB_GRAPHS"}</definedName>
    <definedName name="wrn.COMBINED." hidden="1">{#N/A,#N/A,FALSE,"INPUTS";#N/A,#N/A,FALSE,"PROFORMA BSHEET";#N/A,#N/A,FALSE,"COMBINED";#N/A,#N/A,FALSE,"HIGH YIELD";#N/A,#N/A,FALSE,"COMB_GRAPHS"}</definedName>
    <definedName name="wrn.CORE._.KINETICS." localSheetId="3" hidden="1">{"COREKINETICS",#N/A,FALSE,"CORE KINETICS"}</definedName>
    <definedName name="wrn.CORE._.KINETICS." localSheetId="7" hidden="1">{"COREKINETICS",#N/A,FALSE,"CORE KINETICS"}</definedName>
    <definedName name="wrn.CORE._.KINETICS." hidden="1">{"COREKINETICS",#N/A,FALSE,"CORE KINETICS"}</definedName>
    <definedName name="wrn.dcf." localSheetId="3" hidden="1">{"mgmt forecast",#N/A,FALSE,"Mgmt Forecast";"dcf table",#N/A,FALSE,"Mgmt Forecast";"sensitivity",#N/A,FALSE,"Mgmt Forecast";"table inputs",#N/A,FALSE,"Mgmt Forecast";"calculations",#N/A,FALSE,"Mgmt Forecast"}</definedName>
    <definedName name="wrn.dcf." localSheetId="7"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emographic._.repor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cb2" localSheetId="3" hidden="1">{"FCB_ALL",#N/A,FALSE,"FCB"}</definedName>
    <definedName name="wrn.fcb2" localSheetId="7" hidden="1">{"FCB_ALL",#N/A,FALSE,"FCB"}</definedName>
    <definedName name="wrn.fcb2" hidden="1">{"FCB_ALL",#N/A,FALSE,"FCB"}</definedName>
    <definedName name="wrn.Flash._.Report." localSheetId="3" hidden="1">{#N/A,#N/A,FALSE,"1999 Fiscal Current Week";#N/A,#N/A,FALSE,"1999 Flash Report Variance "}</definedName>
    <definedName name="wrn.Flash._.Report." localSheetId="7" hidden="1">{#N/A,#N/A,FALSE,"1999 Fiscal Current Week";#N/A,#N/A,FALSE,"1999 Flash Report Variance "}</definedName>
    <definedName name="wrn.Flash._.Report." hidden="1">{#N/A,#N/A,FALSE,"1999 Fiscal Current Week";#N/A,#N/A,FALSE,"1999 Flash Report Variance "}</definedName>
    <definedName name="wrn.Full._.PACKAGE." localSheetId="3"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localSheetId="7"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print." localSheetId="3"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localSheetId="7"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nnel._.Report." localSheetId="3" hidden="1">{#N/A,#N/A,FALSE,"funnel";#N/A,#N/A,FALSE,"AE Summary";#N/A,#N/A,FALSE,"Product Summary"}</definedName>
    <definedName name="wrn.Funnel._.Report." localSheetId="7" hidden="1">{#N/A,#N/A,FALSE,"funnel";#N/A,#N/A,FALSE,"AE Summary";#N/A,#N/A,FALSE,"Product Summary"}</definedName>
    <definedName name="wrn.Funnel._.Report." hidden="1">{#N/A,#N/A,FALSE,"funnel";#N/A,#N/A,FALSE,"AE Summary";#N/A,#N/A,FALSE,"Product Summary"}</definedName>
    <definedName name="wrn.FY97SBP." localSheetId="3" hidden="1">{#N/A,#N/A,FALSE,"FY97";#N/A,#N/A,FALSE,"FY98";#N/A,#N/A,FALSE,"FY99";#N/A,#N/A,FALSE,"FY00";#N/A,#N/A,FALSE,"FY01"}</definedName>
    <definedName name="wrn.FY97SBP." localSheetId="7" hidden="1">{#N/A,#N/A,FALSE,"FY97";#N/A,#N/A,FALSE,"FY98";#N/A,#N/A,FALSE,"FY99";#N/A,#N/A,FALSE,"FY00";#N/A,#N/A,FALSE,"FY01"}</definedName>
    <definedName name="wrn.FY97SBP." hidden="1">{#N/A,#N/A,FALSE,"FY97";#N/A,#N/A,FALSE,"FY98";#N/A,#N/A,FALSE,"FY99";#N/A,#N/A,FALSE,"FY00";#N/A,#N/A,FALSE,"FY01"}</definedName>
    <definedName name="wrn.GRAPHS." localSheetId="3" hidden="1">{#N/A,#N/A,FALSE,"ACQ_GRAPHS";#N/A,#N/A,FALSE,"T_1 GRAPHS";#N/A,#N/A,FALSE,"T_2 GRAPHS";#N/A,#N/A,FALSE,"COMB_GRAPHS"}</definedName>
    <definedName name="wrn.GRAPHS." localSheetId="7" hidden="1">{#N/A,#N/A,FALSE,"ACQ_GRAPHS";#N/A,#N/A,FALSE,"T_1 GRAPHS";#N/A,#N/A,FALSE,"T_2 GRAPHS";#N/A,#N/A,FALSE,"COMB_GRAPHS"}</definedName>
    <definedName name="wrn.GRAPHS." hidden="1">{#N/A,#N/A,FALSE,"ACQ_GRAPHS";#N/A,#N/A,FALSE,"T_1 GRAPHS";#N/A,#N/A,FALSE,"T_2 GRAPHS";#N/A,#N/A,FALSE,"COMB_GRAPHS"}</definedName>
    <definedName name="wrn.INTL._.GROUP." localSheetId="3" hidden="1">{"INTLGROUP",#N/A,FALSE,"INTL GROUP"}</definedName>
    <definedName name="wrn.INTL._.GROUP." localSheetId="7" hidden="1">{"INTLGROUP",#N/A,FALSE,"INTL GROUP"}</definedName>
    <definedName name="wrn.INTL._.GROUP." hidden="1">{"INTLGROUP",#N/A,FALSE,"INTL GROUP"}</definedName>
    <definedName name="wrn.MAIN." localSheetId="3" hidden="1">{"Key Indices",#N/A,FALSE,"Key Indices";"CF Traditional Format",#N/A,FALSE,"CF Format";"Direct CF Format",#N/A,FALSE,"Direct CF";"Summary",#N/A,FALSE,"FORMS";"CF SUMMARY",#N/A,FALSE,"CF Summary";"Balance Sheet",#N/A,FALSE,"FORMS";"YTD CASH FLOW",#N/A,FALSE,"FORMS";"CF CURRENT MONTH",#N/A,FALSE,"FORMS"}</definedName>
    <definedName name="wrn.MAIN." localSheetId="7" hidden="1">{"Key Indices",#N/A,FALSE,"Key Indices";"CF Traditional Format",#N/A,FALSE,"CF Format";"Direct CF Format",#N/A,FALSE,"Direct CF";"Summary",#N/A,FALSE,"FORMS";"CF SUMMARY",#N/A,FALSE,"CF Summary";"Balance Sheet",#N/A,FALSE,"FORMS";"YTD CASH FLOW",#N/A,FALSE,"FORMS";"CF CURRENT MONTH",#N/A,FALSE,"FORMS"}</definedName>
    <definedName name="wrn.MAIN." hidden="1">{"Key Indices",#N/A,FALSE,"Key Indices";"CF Traditional Format",#N/A,FALSE,"CF Format";"Direct CF Format",#N/A,FALSE,"Direct CF";"Summary",#N/A,FALSE,"FORMS";"CF SUMMARY",#N/A,FALSE,"CF Summary";"Balance Sheet",#N/A,FALSE,"FORMS";"YTD CASH FLOW",#N/A,FALSE,"FORMS";"CF CURRENT MONTH",#N/A,FALSE,"FORMS"}</definedName>
    <definedName name="wrn.Mark._.P.._.Report." localSheetId="3" hidden="1">{#N/A,#N/A,FALSE,"1999 Fiscal Current Week";#N/A,#N/A,FALSE,"1999 Fiscal Variance"}</definedName>
    <definedName name="wrn.Mark._.P.._.Report." localSheetId="7" hidden="1">{#N/A,#N/A,FALSE,"1999 Fiscal Current Week";#N/A,#N/A,FALSE,"1999 Fiscal Variance"}</definedName>
    <definedName name="wrn.Mark._.P.._.Report." hidden="1">{#N/A,#N/A,FALSE,"1999 Fiscal Current Week";#N/A,#N/A,FALSE,"1999 Fiscal Variance"}</definedName>
    <definedName name="wrn.Monthly._.CF._.Analysis." localSheetId="3" hidden="1">{"Balance sheet",#N/A,TRUE,"FORMS";"YTD Cashflow",#N/A,TRUE,"FORMS";"Current Month CF",#N/A,TRUE,"FORMS";"Summary",#N/A,TRUE,"FORMS";"Traditional CF",#N/A,TRUE,"CF Format";"CM CF Comp",#N/A,TRUE,"CM CF COMP";"Receivables",#N/A,TRUE,"Receivables";"Inventory",#N/A,TRUE,"Inventory"}</definedName>
    <definedName name="wrn.Monthly._.CF._.Analysis." localSheetId="7" hidden="1">{"Balance sheet",#N/A,TRUE,"FORMS";"YTD Cashflow",#N/A,TRUE,"FORMS";"Current Month CF",#N/A,TRUE,"FORMS";"Summary",#N/A,TRUE,"FORMS";"Traditional CF",#N/A,TRUE,"CF Format";"CM CF Comp",#N/A,TRUE,"CM CF COMP";"Receivables",#N/A,TRUE,"Receivables";"Inventory",#N/A,TRUE,"Inventory"}</definedName>
    <definedName name="wrn.Monthly._.CF._.Analysis." hidden="1">{"Balance sheet",#N/A,TRUE,"FORMS";"YTD Cashflow",#N/A,TRUE,"FORMS";"Current Month CF",#N/A,TRUE,"FORMS";"Summary",#N/A,TRUE,"FORMS";"Traditional CF",#N/A,TRUE,"CF Format";"CM CF Comp",#N/A,TRUE,"CM CF COMP";"Receivables",#N/A,TRUE,"Receivables";"Inventory",#N/A,TRUE,"Inventory"}</definedName>
    <definedName name="wrn.PACKAGE." localSheetId="3" hidden="1">{"SUMMARY",#N/A,FALSE,"FORMS";"Balance Sheet",#N/A,FALSE,"FORMS";"YTD CASH FLOW",#N/A,FALSE,"FORMS";"CF CURRENT MONTH",#N/A,FALSE,"FORMS";"RONA REPORT",#N/A,FALSE,"FORMS";"NFA",#N/A,FALSE,"FORMS"}</definedName>
    <definedName name="wrn.PACKAGE." localSheetId="7" hidden="1">{"SUMMARY",#N/A,FALSE,"FORMS";"Balance Sheet",#N/A,FALSE,"FORMS";"YTD CASH FLOW",#N/A,FALSE,"FORMS";"CF CURRENT MONTH",#N/A,FALSE,"FORMS";"RONA REPORT",#N/A,FALSE,"FORMS";"NFA",#N/A,FALSE,"FORMS"}</definedName>
    <definedName name="wrn.PACKAGE." hidden="1">{"SUMMARY",#N/A,FALSE,"FORMS";"Balance Sheet",#N/A,FALSE,"FORMS";"YTD CASH FLOW",#N/A,FALSE,"FORMS";"CF CURRENT MONTH",#N/A,FALSE,"FORMS";"RONA REPORT",#N/A,FALSE,"FORMS";"NFA",#N/A,FALSE,"FORMS"}</definedName>
    <definedName name="wrn.Print." localSheetId="3" hidden="1">{"vi1",#N/A,FALSE,"Financial Statements";"vi2",#N/A,FALSE,"Financial Statements";#N/A,#N/A,FALSE,"DCF"}</definedName>
    <definedName name="wrn.Print." localSheetId="7" hidden="1">{"vi1",#N/A,FALSE,"Financial Statements";"vi2",#N/A,FALSE,"Financial Statements";#N/A,#N/A,FALSE,"DCF"}</definedName>
    <definedName name="wrn.Print." hidden="1">{"vi1",#N/A,FALSE,"Financial Statements";"vi2",#N/A,FALSE,"Financial Statements";#N/A,#N/A,FALSE,"DCF"}</definedName>
    <definedName name="wrn.PRODUCT._.GROUP." localSheetId="3" hidden="1">{"PRODUCTGROUP",#N/A,FALSE,"PRODUCT GROUP"}</definedName>
    <definedName name="wrn.PRODUCT._.GROUP." localSheetId="7" hidden="1">{"PRODUCTGROUP",#N/A,FALSE,"PRODUCT GROUP"}</definedName>
    <definedName name="wrn.PRODUCT._.GROUP." hidden="1">{"PRODUCTGROUP",#N/A,FALSE,"PRODUCT GROUP"}</definedName>
    <definedName name="wrn.REPORTING._.PACKAGE." localSheetId="3" hidden="1">{#N/A,#N/A,TRUE,"Cover";#N/A,#N/A,TRUE,"BS";#N/A,#N/A,TRUE,"BS (2)";#N/A,#N/A,TRUE,"BS (3)";#N/A,#N/A,TRUE,"Supp Info-BS";#N/A,#N/A,TRUE,"IS";#N/A,#N/A,TRUE,"IS (2)";#N/A,#N/A,TRUE,"IS (3)";#N/A,#N/A,TRUE,"Supp Info-IS";#N/A,#N/A,TRUE,"CF";#N/A,#N/A,TRUE,"Supp Info-CF";#N/A,#N/A,TRUE,"SH";#N/A,#N/A,TRUE,"Supp Info-SH"}</definedName>
    <definedName name="wrn.REPORTING._.PACKAGE." localSheetId="7" hidden="1">{#N/A,#N/A,TRUE,"Cover";#N/A,#N/A,TRUE,"BS";#N/A,#N/A,TRUE,"BS (2)";#N/A,#N/A,TRUE,"BS (3)";#N/A,#N/A,TRUE,"Supp Info-BS";#N/A,#N/A,TRUE,"IS";#N/A,#N/A,TRUE,"IS (2)";#N/A,#N/A,TRUE,"IS (3)";#N/A,#N/A,TRUE,"Supp Info-IS";#N/A,#N/A,TRUE,"CF";#N/A,#N/A,TRUE,"Supp Info-CF";#N/A,#N/A,TRUE,"SH";#N/A,#N/A,TRUE,"Supp Info-SH"}</definedName>
    <definedName name="wrn.REPORTING._.PACKAGE." hidden="1">{#N/A,#N/A,TRUE,"Cover";#N/A,#N/A,TRUE,"BS";#N/A,#N/A,TRUE,"BS (2)";#N/A,#N/A,TRUE,"BS (3)";#N/A,#N/A,TRUE,"Supp Info-BS";#N/A,#N/A,TRUE,"IS";#N/A,#N/A,TRUE,"IS (2)";#N/A,#N/A,TRUE,"IS (3)";#N/A,#N/A,TRUE,"Supp Info-IS";#N/A,#N/A,TRUE,"CF";#N/A,#N/A,TRUE,"Supp Info-CF";#N/A,#N/A,TRUE,"SH";#N/A,#N/A,TRUE,"Supp Info-SH"}</definedName>
    <definedName name="wrn.RONA." localSheetId="3" hidden="1">{"Rona 12 Month",#N/A,FALSE,"FORMS";"NFA",#N/A,FALSE,"FORMS"}</definedName>
    <definedName name="wrn.RONA." localSheetId="7" hidden="1">{"Rona 12 Month",#N/A,FALSE,"FORMS";"NFA",#N/A,FALSE,"FORMS"}</definedName>
    <definedName name="wrn.RONA." hidden="1">{"Rona 12 Month",#N/A,FALSE,"FORMS";"NFA",#N/A,FALSE,"FORMS"}</definedName>
    <definedName name="wrn.SUMMARY." localSheetId="3" hidden="1">{"SUMMARY",#N/A,FALSE,"FORMS"}</definedName>
    <definedName name="wrn.SUMMARY." localSheetId="7" hidden="1">{"SUMMARY",#N/A,FALSE,"FORMS"}</definedName>
    <definedName name="wrn.SUMMARY." hidden="1">{"SUMMARY",#N/A,FALSE,"FORMS"}</definedName>
    <definedName name="wrn.USF._.GROUP." localSheetId="3" hidden="1">{"USFGROUP",#N/A,FALSE,"USF GROUP CONSOL"}</definedName>
    <definedName name="wrn.USF._.GROUP." localSheetId="7" hidden="1">{"USFGROUP",#N/A,FALSE,"USF GROUP CONSOL"}</definedName>
    <definedName name="wrn.USF._.GROUP." hidden="1">{"USFGROUP",#N/A,FALSE,"USF GROUP CONSOL"}</definedName>
    <definedName name="wrn.VALUATION." localSheetId="3" hidden="1">{#N/A,#N/A,FALSE,"Valuation Assumptions";#N/A,#N/A,FALSE,"Summary";#N/A,#N/A,FALSE,"DCF";#N/A,#N/A,FALSE,"Valuation";#N/A,#N/A,FALSE,"WACC";#N/A,#N/A,FALSE,"UBVH";#N/A,#N/A,FALSE,"Free Cash Flow"}</definedName>
    <definedName name="wrn.VALUATION." localSheetId="7"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xxx" localSheetId="6" hidden="1">#REF!</definedName>
    <definedName name="xxx" localSheetId="3" hidden="1">#REF!</definedName>
    <definedName name="xxx" localSheetId="5" hidden="1">#REF!</definedName>
    <definedName name="xxx" localSheetId="7" hidden="1">#REF!</definedName>
    <definedName name="xxx" localSheetId="8" hidden="1">#REF!</definedName>
    <definedName name="xxx" localSheetId="4" hidden="1">#REF!</definedName>
    <definedName name="xxx" localSheetId="2" hidden="1">#REF!</definedName>
    <definedName name="xxx" hidden="1">#REF!</definedName>
    <definedName name="Z_C12274AD_2A86_11D1_8551_0001C85657D0_.wvu.Rows" hidden="1">[18]Consolidated_adjusted!$A$1:$IV$2,[18]Consolidated_adjusted!$A$31:$IV$34</definedName>
    <definedName name="Z_C12274AE_2A86_11D1_8551_0001C85657D0_.wvu.Rows" hidden="1">'[18]Other SABRE Group'!$A$1:$IV$2,'[18]Other SABRE Group'!$A$5:$IV$13,'[18]Other SABRE Group'!$A$31:$IV$33</definedName>
    <definedName name="Z_C12274AF_2A86_11D1_8551_0001C85657D0_.wvu.Rows" hidden="1">[18]ITS_adjusted!$A$1:$IV$2,[18]ITS_adjusted!$A$9:$IV$14,[18]ITS_adjusted!$A$29:$IV$29</definedName>
    <definedName name="Z_C12274B0_2A86_11D1_8551_0001C85657D0_.wvu.Rows" hidden="1">[18]ETD!$A$1:$IV$2,[18]ETD!$A$13:$IV$14,[18]ETD!$A$29:$IV$29</definedName>
    <definedName name="Z_C12274B1_2A86_11D1_8551_0001C85657D0_.wvu.Rows" hidden="1">'[18]SABRE Interactive'!$A$1:$IV$2,'[18]SABRE Interactive'!$A$5:$IV$10,'[18]SABRE Interactive'!$A$14:$IV$14,'[18]SABRE Interactive'!$A$31:$IV$33</definedName>
    <definedName name="Z_C12274B2_2A86_11D1_8551_0001C85657D0_.wvu.Rows" hidden="1">'[18]SABRE Travel Info. Network'!$A$1:$IV$2,'[18]SABRE Travel Info. Network'!$A$13:$IV$14,'[18]SABRE Travel Info. Network'!$A$31:$IV$36</definedName>
    <definedName name="Z_E99179D8_7098_436B_AC1E_0B22FAF41736_.wvu.FilterData" localSheetId="6" hidden="1">#REF!</definedName>
    <definedName name="Z_E99179D8_7098_436B_AC1E_0B22FAF41736_.wvu.FilterData" localSheetId="3" hidden="1">#REF!</definedName>
    <definedName name="Z_E99179D8_7098_436B_AC1E_0B22FAF41736_.wvu.FilterData" localSheetId="5" hidden="1">#REF!</definedName>
    <definedName name="Z_E99179D8_7098_436B_AC1E_0B22FAF41736_.wvu.FilterData" localSheetId="7" hidden="1">#REF!</definedName>
    <definedName name="Z_E99179D8_7098_436B_AC1E_0B22FAF41736_.wvu.FilterData" localSheetId="8" hidden="1">#REF!</definedName>
    <definedName name="Z_E99179D8_7098_436B_AC1E_0B22FAF41736_.wvu.FilterData" localSheetId="4" hidden="1">#REF!</definedName>
    <definedName name="Z_E99179D8_7098_436B_AC1E_0B22FAF41736_.wvu.FilterData" localSheetId="2" hidden="1">#REF!</definedName>
    <definedName name="Z_E99179D8_7098_436B_AC1E_0B22FAF41736_.wvu.FilterData" hidden="1">#REF!</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C123" i="12" l="1"/>
  <c r="AC105" i="12"/>
  <c r="AC43" i="12"/>
  <c r="AC82" i="4" l="1"/>
  <c r="AC60" i="4" l="1"/>
  <c r="AC45" i="4"/>
  <c r="AC42" i="4"/>
  <c r="AC20" i="4" l="1"/>
  <c r="AC11" i="4"/>
  <c r="AC8" i="4"/>
  <c r="AC67" i="4" l="1"/>
  <c r="AC64" i="4"/>
  <c r="AC22" i="4"/>
  <c r="AC17" i="4"/>
  <c r="AC13" i="4"/>
  <c r="AC44" i="1"/>
  <c r="AC39" i="1"/>
  <c r="AC9" i="1"/>
  <c r="AC9" i="3" s="1"/>
  <c r="AC8" i="1"/>
  <c r="AC7" i="1"/>
  <c r="AC38" i="4" l="1"/>
  <c r="AC6" i="1"/>
  <c r="AC7" i="3"/>
  <c r="AC8" i="3"/>
  <c r="AC65" i="12"/>
  <c r="AC116" i="12" s="1"/>
  <c r="AC32" i="12"/>
  <c r="AC12" i="12"/>
  <c r="AC64" i="12" s="1"/>
  <c r="AC115" i="12" s="1"/>
  <c r="AC10" i="12"/>
  <c r="H841" i="17"/>
  <c r="AC88" i="12" s="1"/>
  <c r="AC22" i="12" l="1"/>
  <c r="AC29" i="12" s="1"/>
  <c r="AC10" i="1"/>
  <c r="AC6" i="3"/>
  <c r="AC69" i="12"/>
  <c r="AC120" i="12" s="1"/>
  <c r="AC67" i="12"/>
  <c r="AC118" i="12" s="1"/>
  <c r="AC68" i="12"/>
  <c r="AC119" i="12" s="1"/>
  <c r="AC66" i="12"/>
  <c r="AC117" i="12" s="1"/>
  <c r="AC10" i="3" l="1"/>
  <c r="AC101" i="4" s="1"/>
  <c r="AC47" i="12" l="1"/>
  <c r="H825" i="17"/>
  <c r="AC61" i="12" s="1"/>
  <c r="AC112" i="12" s="1"/>
  <c r="H849" i="17" l="1"/>
  <c r="H848" i="17"/>
  <c r="H847" i="17"/>
  <c r="H844" i="17"/>
  <c r="AC91" i="12" s="1"/>
  <c r="H843" i="17"/>
  <c r="AC90" i="12" s="1"/>
  <c r="H842" i="17"/>
  <c r="AC89" i="12" s="1"/>
  <c r="H840" i="17"/>
  <c r="AC87" i="12" s="1"/>
  <c r="H838" i="17"/>
  <c r="AC98" i="12" s="1"/>
  <c r="AC106" i="12" s="1"/>
  <c r="H837" i="17"/>
  <c r="AC96" i="12" s="1"/>
  <c r="G836" i="17"/>
  <c r="F836" i="17"/>
  <c r="E836" i="17"/>
  <c r="D836" i="17"/>
  <c r="G835" i="17"/>
  <c r="F835" i="17"/>
  <c r="E835" i="17"/>
  <c r="D835" i="17"/>
  <c r="AC25" i="4" s="1"/>
  <c r="H834" i="17"/>
  <c r="AC80" i="12" s="1"/>
  <c r="AC56" i="12" s="1"/>
  <c r="H833" i="17"/>
  <c r="AC77" i="12" s="1"/>
  <c r="AC107" i="12" s="1"/>
  <c r="H832" i="17"/>
  <c r="AC79" i="12" s="1"/>
  <c r="AC55" i="12" s="1"/>
  <c r="H831" i="17"/>
  <c r="AC78" i="12" s="1"/>
  <c r="AC54" i="12" s="1"/>
  <c r="H830" i="17"/>
  <c r="AC76" i="12" s="1"/>
  <c r="AC103" i="12" s="1"/>
  <c r="H827" i="17"/>
  <c r="AC85" i="12" s="1"/>
  <c r="AC92" i="12" s="1"/>
  <c r="D37" i="19"/>
  <c r="AC108" i="12" l="1"/>
  <c r="AC27" i="4"/>
  <c r="H836" i="17"/>
  <c r="AC63" i="12"/>
  <c r="AC114" i="12" s="1"/>
  <c r="AC124" i="12" s="1"/>
  <c r="AC99" i="12"/>
  <c r="AC26" i="1" s="1"/>
  <c r="AC40" i="1" s="1"/>
  <c r="AC47" i="1" s="1"/>
  <c r="E845" i="17"/>
  <c r="AC47" i="4"/>
  <c r="AC125" i="12"/>
  <c r="AC23" i="1"/>
  <c r="AC24" i="1" s="1"/>
  <c r="AC53" i="12"/>
  <c r="F845" i="17"/>
  <c r="AC69" i="4"/>
  <c r="G845" i="17"/>
  <c r="AC88" i="4"/>
  <c r="AC52" i="12"/>
  <c r="D845" i="17"/>
  <c r="AC29" i="4" s="1"/>
  <c r="H835" i="17"/>
  <c r="AC74" i="12" s="1"/>
  <c r="J12" i="19"/>
  <c r="J24" i="19" s="1"/>
  <c r="J31" i="19" s="1"/>
  <c r="AC49" i="4" l="1"/>
  <c r="AC71" i="4"/>
  <c r="AC90" i="4"/>
  <c r="AC31" i="4"/>
  <c r="AC81" i="12"/>
  <c r="AC49" i="12"/>
  <c r="AC50" i="12" s="1"/>
  <c r="AC20" i="3"/>
  <c r="AC33" i="12"/>
  <c r="AC31" i="12"/>
  <c r="AC70" i="12"/>
  <c r="AC32" i="1"/>
  <c r="AC33" i="1" s="1"/>
  <c r="E850" i="17"/>
  <c r="AC55" i="4" s="1"/>
  <c r="AC51" i="4"/>
  <c r="F850" i="17"/>
  <c r="AC77" i="4" s="1"/>
  <c r="AC79" i="4" s="1"/>
  <c r="AC73" i="4"/>
  <c r="G850" i="17"/>
  <c r="AC96" i="4" s="1"/>
  <c r="AC98" i="4" s="1"/>
  <c r="AC92" i="4"/>
  <c r="AC17" i="1"/>
  <c r="AC20" i="1" s="1"/>
  <c r="AC57" i="12"/>
  <c r="D850" i="17"/>
  <c r="AC33" i="4" s="1"/>
  <c r="H845" i="17"/>
  <c r="H850" i="17" s="1"/>
  <c r="AB100" i="4"/>
  <c r="AB81" i="4"/>
  <c r="AB59" i="4"/>
  <c r="AC35" i="4" l="1"/>
  <c r="AC94" i="4"/>
  <c r="AC57" i="4"/>
  <c r="AC75" i="4"/>
  <c r="AC53" i="4"/>
  <c r="AC18" i="1"/>
  <c r="AC27" i="3"/>
  <c r="AC21" i="3"/>
  <c r="AC121" i="12"/>
  <c r="AC126" i="12" s="1"/>
  <c r="AC22" i="3"/>
  <c r="AC41" i="3"/>
  <c r="AC43" i="3"/>
  <c r="AC42" i="3"/>
  <c r="AC34" i="12"/>
  <c r="AC44" i="3"/>
  <c r="AC23" i="3"/>
  <c r="AA88" i="12"/>
  <c r="G797" i="17"/>
  <c r="G799" i="17"/>
  <c r="AC21" i="1" l="1"/>
  <c r="AC28" i="1"/>
  <c r="AC50" i="3"/>
  <c r="AC28" i="3"/>
  <c r="AC29" i="3"/>
  <c r="AC49" i="3"/>
  <c r="AC48" i="3"/>
  <c r="AC24" i="3"/>
  <c r="AC45" i="3"/>
  <c r="AB86" i="4"/>
  <c r="AB9" i="1" s="1"/>
  <c r="AB66" i="4"/>
  <c r="AB63" i="4"/>
  <c r="AB44" i="4"/>
  <c r="AB7" i="1" s="1"/>
  <c r="AB41" i="4"/>
  <c r="AB37" i="4"/>
  <c r="AB19" i="4"/>
  <c r="AB16" i="4"/>
  <c r="AB10" i="4"/>
  <c r="AB7" i="4"/>
  <c r="AC30" i="1" l="1"/>
  <c r="AC35" i="1"/>
  <c r="AB7" i="3"/>
  <c r="AB9" i="3"/>
  <c r="AC31" i="3"/>
  <c r="AC52" i="3"/>
  <c r="AB60" i="4"/>
  <c r="AB82" i="4"/>
  <c r="AB8" i="1"/>
  <c r="AC41" i="1" l="1"/>
  <c r="AC37" i="1"/>
  <c r="AB8" i="3"/>
  <c r="AC49" i="1" l="1"/>
  <c r="AC45" i="1"/>
  <c r="AC42" i="1"/>
  <c r="AA12" i="12"/>
  <c r="Z12" i="12"/>
  <c r="AB8" i="12"/>
  <c r="AB41" i="12"/>
  <c r="AB28" i="12"/>
  <c r="AB44" i="1" s="1"/>
  <c r="AB27" i="12"/>
  <c r="AB39" i="1" s="1"/>
  <c r="AB25" i="12"/>
  <c r="AB24" i="12"/>
  <c r="AB21" i="12"/>
  <c r="AB15" i="12"/>
  <c r="AB14" i="12"/>
  <c r="AB13" i="12"/>
  <c r="AA123" i="12"/>
  <c r="AA43" i="12"/>
  <c r="AC51" i="1" l="1"/>
  <c r="AA65" i="12"/>
  <c r="AA116" i="12" s="1"/>
  <c r="AA105" i="12"/>
  <c r="AA64" i="12"/>
  <c r="AA115" i="12" s="1"/>
  <c r="G815" i="17" l="1"/>
  <c r="F815" i="17"/>
  <c r="E815" i="17"/>
  <c r="G811" i="17"/>
  <c r="G810" i="17"/>
  <c r="G809" i="17"/>
  <c r="G807" i="17"/>
  <c r="F807" i="17"/>
  <c r="E807" i="17"/>
  <c r="D807" i="17"/>
  <c r="G805" i="17"/>
  <c r="G804" i="17"/>
  <c r="F804" i="17"/>
  <c r="E804" i="17"/>
  <c r="D804" i="17"/>
  <c r="G769" i="17"/>
  <c r="F769" i="17"/>
  <c r="E769" i="17"/>
  <c r="D769" i="17"/>
  <c r="G801" i="17"/>
  <c r="F801" i="17"/>
  <c r="E801" i="17"/>
  <c r="D801" i="17"/>
  <c r="G800" i="17"/>
  <c r="F800" i="17"/>
  <c r="E800" i="17"/>
  <c r="D800" i="17"/>
  <c r="F797" i="17"/>
  <c r="E797" i="17"/>
  <c r="D797" i="17"/>
  <c r="G794" i="17"/>
  <c r="F794" i="17"/>
  <c r="E794" i="17"/>
  <c r="D794" i="17"/>
  <c r="F792" i="17"/>
  <c r="E792" i="17"/>
  <c r="D792" i="17"/>
  <c r="G792" i="17" l="1"/>
  <c r="G803" i="17" l="1"/>
  <c r="F803" i="17"/>
  <c r="E803" i="17"/>
  <c r="D803" i="17"/>
  <c r="H782" i="17"/>
  <c r="H781" i="17"/>
  <c r="H777" i="17"/>
  <c r="H776" i="17"/>
  <c r="H775" i="17"/>
  <c r="H773" i="17"/>
  <c r="H771" i="17"/>
  <c r="H770" i="17"/>
  <c r="G768" i="17"/>
  <c r="AA88" i="4" s="1"/>
  <c r="F768" i="17"/>
  <c r="AA69" i="4" s="1"/>
  <c r="E768" i="17"/>
  <c r="AA47" i="4" s="1"/>
  <c r="D768" i="17"/>
  <c r="AA25" i="4" s="1"/>
  <c r="H767" i="17"/>
  <c r="H766" i="17"/>
  <c r="H765" i="17"/>
  <c r="H764" i="17"/>
  <c r="H763" i="17"/>
  <c r="H760" i="17"/>
  <c r="H758" i="17"/>
  <c r="AA78" i="12" l="1"/>
  <c r="AA77" i="12"/>
  <c r="AA79" i="12"/>
  <c r="AA55" i="12" s="1"/>
  <c r="AA80" i="12"/>
  <c r="AA91" i="12"/>
  <c r="AA98" i="12"/>
  <c r="AA90" i="12"/>
  <c r="AA89" i="12"/>
  <c r="AA87" i="12"/>
  <c r="AA96" i="12"/>
  <c r="AA76" i="12"/>
  <c r="AA85" i="12"/>
  <c r="AA61" i="12"/>
  <c r="H780" i="17"/>
  <c r="G802" i="17"/>
  <c r="F802" i="17"/>
  <c r="F812" i="17" s="1"/>
  <c r="E802" i="17"/>
  <c r="E812" i="17" s="1"/>
  <c r="D802" i="17"/>
  <c r="H768" i="17"/>
  <c r="AA44" i="1"/>
  <c r="AA39" i="1"/>
  <c r="AA9" i="1"/>
  <c r="AA8" i="1"/>
  <c r="AA7" i="1"/>
  <c r="AA82" i="4"/>
  <c r="AA67" i="4"/>
  <c r="AA64" i="4"/>
  <c r="AA60" i="4"/>
  <c r="AA45" i="4"/>
  <c r="AA42" i="4"/>
  <c r="AA22" i="4"/>
  <c r="AA38" i="4" s="1"/>
  <c r="AA20" i="4"/>
  <c r="AA17" i="4"/>
  <c r="AA13" i="4"/>
  <c r="AA11" i="4"/>
  <c r="AA8" i="4"/>
  <c r="AA7" i="3" l="1"/>
  <c r="AA8" i="3"/>
  <c r="AA9" i="3"/>
  <c r="AA56" i="12"/>
  <c r="AA20" i="12"/>
  <c r="AA107" i="12"/>
  <c r="AA26" i="12"/>
  <c r="AA53" i="12"/>
  <c r="AA106" i="12"/>
  <c r="AA125" i="12"/>
  <c r="AA17" i="12"/>
  <c r="AA54" i="12"/>
  <c r="AA19" i="12"/>
  <c r="AA18" i="12"/>
  <c r="AA99" i="12"/>
  <c r="AA63" i="12"/>
  <c r="AA52" i="12"/>
  <c r="AA103" i="12"/>
  <c r="AA92" i="12"/>
  <c r="AA112" i="12"/>
  <c r="H802" i="17"/>
  <c r="AA6" i="1"/>
  <c r="AA33" i="12" l="1"/>
  <c r="AA31" i="12"/>
  <c r="AA32" i="12"/>
  <c r="AA10" i="1"/>
  <c r="AA6" i="3"/>
  <c r="AA69" i="12"/>
  <c r="AA120" i="12" s="1"/>
  <c r="AA66" i="12"/>
  <c r="AA117" i="12" s="1"/>
  <c r="AA68" i="12"/>
  <c r="AA67" i="12"/>
  <c r="AA114" i="12"/>
  <c r="AA26" i="1"/>
  <c r="AA108" i="12"/>
  <c r="AA23" i="1"/>
  <c r="AA40" i="1" l="1"/>
  <c r="AA24" i="1"/>
  <c r="AA10" i="3"/>
  <c r="AA119" i="12"/>
  <c r="AA118" i="12"/>
  <c r="AA70" i="12"/>
  <c r="AA124" i="12"/>
  <c r="AA32" i="1"/>
  <c r="AA33" i="1" l="1"/>
  <c r="AA47" i="1"/>
  <c r="AA74" i="12"/>
  <c r="AA47" i="12"/>
  <c r="AA101" i="4"/>
  <c r="AA121" i="12"/>
  <c r="AA126" i="12" s="1"/>
  <c r="AA49" i="12" l="1"/>
  <c r="AA50" i="12" s="1"/>
  <c r="AA57" i="12" s="1"/>
  <c r="AA81" i="12"/>
  <c r="AA17" i="1" s="1"/>
  <c r="AA18" i="1" l="1"/>
  <c r="AA20" i="1"/>
  <c r="AA28" i="1" s="1"/>
  <c r="AA21" i="1" l="1"/>
  <c r="AA35" i="1"/>
  <c r="AA30" i="1"/>
  <c r="AA41" i="1" l="1"/>
  <c r="AA37" i="1"/>
  <c r="Z44" i="1"/>
  <c r="Z39" i="1"/>
  <c r="Z9" i="1"/>
  <c r="Z8" i="1"/>
  <c r="Z7" i="1"/>
  <c r="AA42" i="1" l="1"/>
  <c r="AA49" i="1"/>
  <c r="AA45" i="1"/>
  <c r="Z123" i="12"/>
  <c r="Z105" i="12"/>
  <c r="Z65" i="12"/>
  <c r="Z116" i="12" s="1"/>
  <c r="Z43" i="12"/>
  <c r="Z64" i="12"/>
  <c r="Z10" i="12"/>
  <c r="AA51" i="1" l="1"/>
  <c r="Z115" i="12"/>
  <c r="H750" i="17"/>
  <c r="D749" i="17"/>
  <c r="G748" i="17"/>
  <c r="F748" i="17"/>
  <c r="E748" i="17"/>
  <c r="D748" i="17"/>
  <c r="H745" i="17"/>
  <c r="H744" i="17"/>
  <c r="H743" i="17"/>
  <c r="H741" i="17"/>
  <c r="H739" i="17"/>
  <c r="H738" i="17"/>
  <c r="G737" i="17"/>
  <c r="F737" i="17"/>
  <c r="E737" i="17"/>
  <c r="D737" i="17"/>
  <c r="G736" i="17"/>
  <c r="F736" i="17"/>
  <c r="E736" i="17"/>
  <c r="D736" i="17"/>
  <c r="Z25" i="4" s="1"/>
  <c r="H735" i="17"/>
  <c r="H734" i="17"/>
  <c r="H733" i="17"/>
  <c r="H732" i="17"/>
  <c r="H731" i="17"/>
  <c r="H728" i="17"/>
  <c r="H726" i="17"/>
  <c r="Z90" i="12" l="1"/>
  <c r="Z96" i="12"/>
  <c r="Z63" i="12" s="1"/>
  <c r="Z114" i="12" s="1"/>
  <c r="Z124" i="12" s="1"/>
  <c r="Z87" i="12"/>
  <c r="Z91" i="12"/>
  <c r="H749" i="17"/>
  <c r="Z98" i="12"/>
  <c r="Z125" i="12" s="1"/>
  <c r="Z89" i="12"/>
  <c r="Z18" i="12" s="1"/>
  <c r="Z61" i="12"/>
  <c r="Z112" i="12" s="1"/>
  <c r="Z85" i="12"/>
  <c r="Z76" i="12"/>
  <c r="Z52" i="12" s="1"/>
  <c r="Z69" i="4"/>
  <c r="AA71" i="4"/>
  <c r="Z47" i="4"/>
  <c r="Z79" i="12"/>
  <c r="Z77" i="12"/>
  <c r="Z80" i="12"/>
  <c r="Z56" i="12" s="1"/>
  <c r="G746" i="17"/>
  <c r="Z88" i="4"/>
  <c r="Z88" i="12"/>
  <c r="Z78" i="12"/>
  <c r="F746" i="17"/>
  <c r="H748" i="17"/>
  <c r="E746" i="17"/>
  <c r="D746" i="17"/>
  <c r="H737" i="17"/>
  <c r="H736" i="17"/>
  <c r="Z67" i="12" l="1"/>
  <c r="Z118" i="12" s="1"/>
  <c r="Z99" i="12"/>
  <c r="Z26" i="1" s="1"/>
  <c r="Z106" i="12"/>
  <c r="Z31" i="12" s="1"/>
  <c r="Z29" i="4"/>
  <c r="Z103" i="12"/>
  <c r="Z92" i="12"/>
  <c r="Z23" i="1" s="1"/>
  <c r="G751" i="17"/>
  <c r="Z55" i="12"/>
  <c r="Z19" i="12"/>
  <c r="AA27" i="4"/>
  <c r="AA90" i="4"/>
  <c r="Z73" i="4"/>
  <c r="AA49" i="4"/>
  <c r="Z20" i="12"/>
  <c r="Z92" i="4"/>
  <c r="E751" i="17"/>
  <c r="Z51" i="4"/>
  <c r="Z17" i="12"/>
  <c r="Z54" i="12"/>
  <c r="F751" i="17"/>
  <c r="Z53" i="12"/>
  <c r="Z107" i="12"/>
  <c r="Z26" i="12"/>
  <c r="H746" i="17"/>
  <c r="D751" i="17"/>
  <c r="Z33" i="4" s="1"/>
  <c r="Z40" i="1" l="1"/>
  <c r="Z108" i="12"/>
  <c r="Z32" i="1" s="1"/>
  <c r="Z33" i="12"/>
  <c r="Z77" i="4"/>
  <c r="Z55" i="4"/>
  <c r="Z22" i="12"/>
  <c r="Z29" i="12" s="1"/>
  <c r="Z68" i="12"/>
  <c r="Z119" i="12" s="1"/>
  <c r="Z69" i="12"/>
  <c r="Z120" i="12" s="1"/>
  <c r="Z96" i="4"/>
  <c r="H751" i="17"/>
  <c r="Z66" i="12"/>
  <c r="Z32" i="12"/>
  <c r="Z82" i="4"/>
  <c r="Z67" i="4"/>
  <c r="Z64" i="4"/>
  <c r="Z60" i="4"/>
  <c r="Z45" i="4"/>
  <c r="Z42" i="4"/>
  <c r="Z22" i="4"/>
  <c r="Z6" i="1" s="1"/>
  <c r="Z20" i="4"/>
  <c r="Z17" i="4"/>
  <c r="Z13" i="4"/>
  <c r="Z11" i="4"/>
  <c r="Z8" i="4"/>
  <c r="Z9" i="3"/>
  <c r="Z8" i="3"/>
  <c r="Z7" i="3"/>
  <c r="Z6" i="3" l="1"/>
  <c r="Z47" i="1"/>
  <c r="Z34" i="12"/>
  <c r="Z117" i="12"/>
  <c r="Z121" i="12" s="1"/>
  <c r="Z70" i="12"/>
  <c r="Z10" i="1"/>
  <c r="Z38" i="4"/>
  <c r="I12" i="19"/>
  <c r="I24" i="19" s="1"/>
  <c r="I31" i="19" s="1"/>
  <c r="Z10" i="3" l="1"/>
  <c r="Z74" i="12"/>
  <c r="Z126" i="12"/>
  <c r="Z24" i="1"/>
  <c r="Z33" i="1"/>
  <c r="Z47" i="12"/>
  <c r="Z101" i="4"/>
  <c r="Y12" i="12"/>
  <c r="Y64" i="12" s="1"/>
  <c r="Y115" i="12" s="1"/>
  <c r="Y123" i="12"/>
  <c r="Y105" i="12"/>
  <c r="Y65" i="12"/>
  <c r="Y116" i="12" s="1"/>
  <c r="Y43" i="12"/>
  <c r="Y10" i="12"/>
  <c r="D703" i="17"/>
  <c r="Z49" i="12" l="1"/>
  <c r="Z81" i="12"/>
  <c r="Z17" i="1" l="1"/>
  <c r="Z50" i="12"/>
  <c r="Z57" i="12" s="1"/>
  <c r="Z18" i="1"/>
  <c r="Z20" i="1"/>
  <c r="Y44" i="1"/>
  <c r="Y39" i="1"/>
  <c r="Y9" i="1"/>
  <c r="Y8" i="1"/>
  <c r="Y7" i="1"/>
  <c r="D716" i="17"/>
  <c r="G715" i="17"/>
  <c r="F715" i="17"/>
  <c r="E715" i="17"/>
  <c r="D715" i="17"/>
  <c r="H712" i="17"/>
  <c r="H711" i="17"/>
  <c r="H710" i="17"/>
  <c r="H709" i="17"/>
  <c r="Y88" i="12" s="1"/>
  <c r="H708" i="17"/>
  <c r="H706" i="17"/>
  <c r="H705" i="17"/>
  <c r="G704" i="17"/>
  <c r="F704" i="17"/>
  <c r="E704" i="17"/>
  <c r="D704" i="17"/>
  <c r="G703" i="17"/>
  <c r="F703" i="17"/>
  <c r="E703" i="17"/>
  <c r="Y25" i="4"/>
  <c r="H702" i="17"/>
  <c r="H701" i="17"/>
  <c r="H700" i="17"/>
  <c r="H699" i="17"/>
  <c r="H698" i="17"/>
  <c r="H695" i="17"/>
  <c r="H693" i="17"/>
  <c r="Y9" i="3" l="1"/>
  <c r="Y8" i="3"/>
  <c r="Y7" i="3"/>
  <c r="Y98" i="12"/>
  <c r="Y125" i="12" s="1"/>
  <c r="Y90" i="12"/>
  <c r="Y77" i="12"/>
  <c r="Y53" i="12" s="1"/>
  <c r="Y87" i="12"/>
  <c r="Y96" i="12"/>
  <c r="Y99" i="12" s="1"/>
  <c r="Y26" i="1" s="1"/>
  <c r="Y91" i="12"/>
  <c r="H716" i="17"/>
  <c r="Y80" i="12"/>
  <c r="Y56" i="12" s="1"/>
  <c r="Y89" i="12"/>
  <c r="Y18" i="12" s="1"/>
  <c r="Y85" i="12"/>
  <c r="Y61" i="12"/>
  <c r="Y112" i="12" s="1"/>
  <c r="D713" i="17"/>
  <c r="Y29" i="4" s="1"/>
  <c r="Y78" i="12"/>
  <c r="Y54" i="12" s="1"/>
  <c r="Y79" i="12"/>
  <c r="Y55" i="12" s="1"/>
  <c r="Y76" i="12"/>
  <c r="Y52" i="12" s="1"/>
  <c r="Z28" i="1"/>
  <c r="Z21" i="1"/>
  <c r="Y69" i="4"/>
  <c r="Y88" i="4"/>
  <c r="Y47" i="4"/>
  <c r="Y26" i="12"/>
  <c r="H704" i="17"/>
  <c r="E713" i="17"/>
  <c r="G713" i="17"/>
  <c r="H715" i="17"/>
  <c r="F713" i="17"/>
  <c r="H703" i="17"/>
  <c r="Y82" i="4"/>
  <c r="Y67" i="4"/>
  <c r="Y64" i="4"/>
  <c r="Y60" i="4"/>
  <c r="Y45" i="4"/>
  <c r="Y42" i="4"/>
  <c r="Y22" i="4"/>
  <c r="Y6" i="1" s="1"/>
  <c r="Y20" i="4"/>
  <c r="Y17" i="4"/>
  <c r="Y13" i="4"/>
  <c r="Y11" i="4"/>
  <c r="Y8" i="4"/>
  <c r="Y106" i="12" l="1"/>
  <c r="Y40" i="1"/>
  <c r="Y6" i="3"/>
  <c r="Y107" i="12"/>
  <c r="Y92" i="12"/>
  <c r="Y23" i="1" s="1"/>
  <c r="Y63" i="12"/>
  <c r="Y114" i="12" s="1"/>
  <c r="Y124" i="12" s="1"/>
  <c r="Y103" i="12"/>
  <c r="Y20" i="12"/>
  <c r="Y19" i="12"/>
  <c r="Y17" i="12"/>
  <c r="Y66" i="12" s="1"/>
  <c r="Y117" i="12" s="1"/>
  <c r="G812" i="17"/>
  <c r="Z35" i="1"/>
  <c r="Z30" i="1"/>
  <c r="Z31" i="4"/>
  <c r="Z20" i="3"/>
  <c r="Z27" i="4"/>
  <c r="Z90" i="4"/>
  <c r="Z71" i="4"/>
  <c r="Z53" i="4"/>
  <c r="Z21" i="3"/>
  <c r="Z49" i="4"/>
  <c r="Y92" i="4"/>
  <c r="F718" i="17"/>
  <c r="Y73" i="4"/>
  <c r="E718" i="17"/>
  <c r="Y51" i="4"/>
  <c r="Y32" i="12"/>
  <c r="Y31" i="12"/>
  <c r="Y33" i="12"/>
  <c r="Y67" i="12"/>
  <c r="Y10" i="1"/>
  <c r="H713" i="17"/>
  <c r="D718" i="17"/>
  <c r="Y33" i="4" s="1"/>
  <c r="Y38" i="4"/>
  <c r="X12" i="12"/>
  <c r="AB12" i="12" s="1"/>
  <c r="Y108" i="12" l="1"/>
  <c r="Y32" i="1" s="1"/>
  <c r="Y22" i="12"/>
  <c r="Y29" i="12" s="1"/>
  <c r="Y10" i="3"/>
  <c r="Y47" i="1"/>
  <c r="Y74" i="12"/>
  <c r="Y68" i="12"/>
  <c r="Y119" i="12" s="1"/>
  <c r="Y69" i="12"/>
  <c r="Y120" i="12" s="1"/>
  <c r="Z41" i="1"/>
  <c r="Z37" i="1"/>
  <c r="Z28" i="3"/>
  <c r="Z94" i="4"/>
  <c r="Z23" i="3"/>
  <c r="Y55" i="4"/>
  <c r="Y77" i="4"/>
  <c r="Z75" i="4"/>
  <c r="Z22" i="3"/>
  <c r="Z27" i="3"/>
  <c r="Y33" i="1"/>
  <c r="Y34" i="12"/>
  <c r="Y118" i="12"/>
  <c r="Y47" i="12"/>
  <c r="Y24" i="1"/>
  <c r="Y101" i="4"/>
  <c r="G683" i="17"/>
  <c r="Z49" i="1" l="1"/>
  <c r="Y121" i="12"/>
  <c r="Y126" i="12" s="1"/>
  <c r="G816" i="17"/>
  <c r="H816" i="17" s="1"/>
  <c r="Y70" i="12"/>
  <c r="Z24" i="3"/>
  <c r="Z42" i="1"/>
  <c r="Z45" i="1"/>
  <c r="Z29" i="3"/>
  <c r="Z57" i="4"/>
  <c r="Z42" i="3"/>
  <c r="Z41" i="3"/>
  <c r="Z35" i="4"/>
  <c r="Y49" i="12"/>
  <c r="Y50" i="12" s="1"/>
  <c r="Y57" i="12" s="1"/>
  <c r="Y81" i="12"/>
  <c r="Y17" i="1" s="1"/>
  <c r="X10" i="12"/>
  <c r="Z31" i="3" l="1"/>
  <c r="Z51" i="1"/>
  <c r="Z49" i="3"/>
  <c r="Z48" i="3"/>
  <c r="Y20" i="1"/>
  <c r="Y18" i="1"/>
  <c r="D669" i="17"/>
  <c r="E669" i="17"/>
  <c r="F669" i="17"/>
  <c r="G669" i="17"/>
  <c r="Y28" i="1" l="1"/>
  <c r="Y21" i="1"/>
  <c r="X25" i="4"/>
  <c r="AC26" i="4" s="1"/>
  <c r="X47" i="4"/>
  <c r="AC48" i="4" s="1"/>
  <c r="X88" i="4"/>
  <c r="AC89" i="4" s="1"/>
  <c r="X69" i="4"/>
  <c r="AC70" i="4" s="1"/>
  <c r="H683" i="17"/>
  <c r="D682" i="17"/>
  <c r="D815" i="17" s="1"/>
  <c r="G681" i="17"/>
  <c r="F681" i="17"/>
  <c r="E681" i="17"/>
  <c r="D681" i="17"/>
  <c r="D814" i="17" s="1"/>
  <c r="H678" i="17"/>
  <c r="H677" i="17"/>
  <c r="H676" i="17"/>
  <c r="H675" i="17"/>
  <c r="X88" i="12" s="1"/>
  <c r="AB88" i="12" s="1"/>
  <c r="H674" i="17"/>
  <c r="H672" i="17"/>
  <c r="H671" i="17"/>
  <c r="G670" i="17"/>
  <c r="F670" i="17"/>
  <c r="E670" i="17"/>
  <c r="D670" i="17"/>
  <c r="H668" i="17"/>
  <c r="H801" i="17" s="1"/>
  <c r="H667" i="17"/>
  <c r="H800" i="17" s="1"/>
  <c r="H666" i="17"/>
  <c r="H799" i="17" s="1"/>
  <c r="H665" i="17"/>
  <c r="H798" i="17" s="1"/>
  <c r="H664" i="17"/>
  <c r="H797" i="17" s="1"/>
  <c r="H661" i="17"/>
  <c r="H794" i="17" s="1"/>
  <c r="H659" i="17"/>
  <c r="H792" i="17" s="1"/>
  <c r="X123" i="12"/>
  <c r="AB123" i="12" s="1"/>
  <c r="X105" i="12"/>
  <c r="AB105" i="12" s="1"/>
  <c r="X65" i="12"/>
  <c r="X82" i="4"/>
  <c r="X67" i="4"/>
  <c r="X64" i="4"/>
  <c r="X60" i="4"/>
  <c r="X45" i="4"/>
  <c r="X42" i="4"/>
  <c r="X22" i="4"/>
  <c r="AC23" i="4" s="1"/>
  <c r="X20" i="4"/>
  <c r="X17" i="4"/>
  <c r="X13" i="4"/>
  <c r="AC14" i="4" s="1"/>
  <c r="X11" i="4"/>
  <c r="X8" i="4"/>
  <c r="X44" i="1"/>
  <c r="X39" i="1"/>
  <c r="X9" i="1"/>
  <c r="X8" i="1"/>
  <c r="X7" i="1"/>
  <c r="AC14" i="1" l="1"/>
  <c r="AC12" i="1"/>
  <c r="AC13" i="1"/>
  <c r="AB22" i="4"/>
  <c r="AB69" i="4"/>
  <c r="AB47" i="4"/>
  <c r="AB49" i="4" s="1"/>
  <c r="AB25" i="4"/>
  <c r="AB13" i="4"/>
  <c r="AB88" i="4"/>
  <c r="X116" i="12"/>
  <c r="AB116" i="12" s="1"/>
  <c r="AB65" i="12"/>
  <c r="G814" i="17"/>
  <c r="G817" i="17" s="1"/>
  <c r="X43" i="12"/>
  <c r="AB43" i="12" s="1"/>
  <c r="AB42" i="12"/>
  <c r="AB71" i="4"/>
  <c r="X89" i="12"/>
  <c r="AB89" i="12" s="1"/>
  <c r="H809" i="17"/>
  <c r="X90" i="12"/>
  <c r="AB90" i="12" s="1"/>
  <c r="H810" i="17"/>
  <c r="X87" i="12"/>
  <c r="AB87" i="12" s="1"/>
  <c r="H807" i="17"/>
  <c r="X91" i="12"/>
  <c r="AB91" i="12" s="1"/>
  <c r="H811" i="17"/>
  <c r="F814" i="17"/>
  <c r="F817" i="17" s="1"/>
  <c r="X96" i="12"/>
  <c r="AB96" i="12" s="1"/>
  <c r="H804" i="17"/>
  <c r="X98" i="12"/>
  <c r="AB98" i="12" s="1"/>
  <c r="H805" i="17"/>
  <c r="AB6" i="1"/>
  <c r="AB38" i="4"/>
  <c r="E814" i="17"/>
  <c r="E817" i="17" s="1"/>
  <c r="X80" i="12"/>
  <c r="AB80" i="12" s="1"/>
  <c r="AB56" i="12" s="1"/>
  <c r="F679" i="17"/>
  <c r="X73" i="4" s="1"/>
  <c r="AC74" i="4" s="1"/>
  <c r="F778" i="17"/>
  <c r="G679" i="17"/>
  <c r="G778" i="17"/>
  <c r="X61" i="12"/>
  <c r="AB61" i="12" s="1"/>
  <c r="AB112" i="12" s="1"/>
  <c r="X85" i="12"/>
  <c r="AB85" i="12" s="1"/>
  <c r="X78" i="12"/>
  <c r="AB78" i="12" s="1"/>
  <c r="AB54" i="12" s="1"/>
  <c r="D679" i="17"/>
  <c r="E679" i="17"/>
  <c r="X51" i="4" s="1"/>
  <c r="AC52" i="4" s="1"/>
  <c r="E778" i="17"/>
  <c r="H682" i="17"/>
  <c r="H815" i="17" s="1"/>
  <c r="X76" i="12"/>
  <c r="AB76" i="12" s="1"/>
  <c r="AB52" i="12" s="1"/>
  <c r="X79" i="12"/>
  <c r="AB79" i="12" s="1"/>
  <c r="AB55" i="12" s="1"/>
  <c r="X77" i="12"/>
  <c r="AB77" i="12" s="1"/>
  <c r="AB53" i="12" s="1"/>
  <c r="Y35" i="1"/>
  <c r="Y30" i="1"/>
  <c r="H717" i="17"/>
  <c r="H718" i="17" s="1"/>
  <c r="G718" i="17"/>
  <c r="Y71" i="4"/>
  <c r="Y27" i="4"/>
  <c r="Y20" i="3"/>
  <c r="Y21" i="3"/>
  <c r="X92" i="4"/>
  <c r="AC93" i="4" s="1"/>
  <c r="Y22" i="3"/>
  <c r="Y49" i="4"/>
  <c r="X6" i="1"/>
  <c r="X64" i="12"/>
  <c r="H670" i="17"/>
  <c r="X38" i="4"/>
  <c r="G684" i="17"/>
  <c r="H681" i="17"/>
  <c r="H814" i="17" s="1"/>
  <c r="H669" i="17"/>
  <c r="X9" i="3"/>
  <c r="X8" i="3"/>
  <c r="X7" i="3"/>
  <c r="AB27" i="4" l="1"/>
  <c r="AC11" i="1"/>
  <c r="AC14" i="3"/>
  <c r="AC15" i="3"/>
  <c r="AC16" i="3"/>
  <c r="X23" i="3"/>
  <c r="E684" i="17"/>
  <c r="X55" i="4" s="1"/>
  <c r="AC56" i="4" s="1"/>
  <c r="AB10" i="1"/>
  <c r="AB6" i="3"/>
  <c r="F684" i="17"/>
  <c r="X77" i="4" s="1"/>
  <c r="X115" i="12"/>
  <c r="AB115" i="12" s="1"/>
  <c r="AB64" i="12"/>
  <c r="G783" i="17"/>
  <c r="AA96" i="4" s="1"/>
  <c r="AA92" i="4"/>
  <c r="F783" i="17"/>
  <c r="AA77" i="4" s="1"/>
  <c r="AA73" i="4"/>
  <c r="E783" i="17"/>
  <c r="AA55" i="4" s="1"/>
  <c r="AA51" i="4"/>
  <c r="H769" i="17"/>
  <c r="H803" i="17" s="1"/>
  <c r="D778" i="17"/>
  <c r="AA29" i="4" s="1"/>
  <c r="Z44" i="3"/>
  <c r="Z98" i="4"/>
  <c r="Y96" i="4"/>
  <c r="Y41" i="1"/>
  <c r="Y37" i="1"/>
  <c r="Y29" i="3"/>
  <c r="Y28" i="3"/>
  <c r="Y27" i="3"/>
  <c r="Y90" i="4"/>
  <c r="Y75" i="4"/>
  <c r="X96" i="4"/>
  <c r="AC97" i="4" s="1"/>
  <c r="Y43" i="3"/>
  <c r="Y42" i="3"/>
  <c r="Y53" i="4"/>
  <c r="Y41" i="3"/>
  <c r="Y31" i="4"/>
  <c r="D684" i="17"/>
  <c r="X33" i="4" s="1"/>
  <c r="AC34" i="4" s="1"/>
  <c r="X29" i="4"/>
  <c r="AC30" i="4" s="1"/>
  <c r="X6" i="3"/>
  <c r="X10" i="1"/>
  <c r="H679" i="17"/>
  <c r="AC15" i="1" l="1"/>
  <c r="AC37" i="3"/>
  <c r="AC13" i="3"/>
  <c r="X44" i="3"/>
  <c r="X10" i="3"/>
  <c r="AB10" i="3"/>
  <c r="AA20" i="3"/>
  <c r="AB29" i="4"/>
  <c r="AA31" i="4"/>
  <c r="AB92" i="4"/>
  <c r="AA23" i="3"/>
  <c r="AA94" i="4"/>
  <c r="AB96" i="4"/>
  <c r="AA44" i="3"/>
  <c r="AA98" i="4"/>
  <c r="AB73" i="4"/>
  <c r="AA22" i="3"/>
  <c r="AA75" i="4"/>
  <c r="AA43" i="3"/>
  <c r="AB77" i="4"/>
  <c r="AA79" i="4"/>
  <c r="AB51" i="4"/>
  <c r="AA21" i="3"/>
  <c r="AA53" i="4"/>
  <c r="AB55" i="4"/>
  <c r="AA42" i="3"/>
  <c r="AA57" i="4"/>
  <c r="H778" i="17"/>
  <c r="H783" i="17" s="1"/>
  <c r="D783" i="17"/>
  <c r="AA33" i="4" s="1"/>
  <c r="D812" i="17"/>
  <c r="Z79" i="4"/>
  <c r="Z43" i="3"/>
  <c r="Y45" i="1"/>
  <c r="Y42" i="1"/>
  <c r="Y49" i="1"/>
  <c r="Y48" i="3"/>
  <c r="Y49" i="3"/>
  <c r="Y50" i="3"/>
  <c r="Y35" i="4"/>
  <c r="Y57" i="4"/>
  <c r="H684" i="17"/>
  <c r="Y23" i="3"/>
  <c r="Y79" i="4"/>
  <c r="X98" i="4"/>
  <c r="Y51" i="1" l="1"/>
  <c r="AC17" i="3"/>
  <c r="X94" i="4"/>
  <c r="X90" i="4"/>
  <c r="AC58" i="3"/>
  <c r="X74" i="12"/>
  <c r="AB74" i="12" s="1"/>
  <c r="X47" i="12"/>
  <c r="AB47" i="12" s="1"/>
  <c r="X101" i="4"/>
  <c r="AB101" i="4"/>
  <c r="AB90" i="4"/>
  <c r="AB33" i="4"/>
  <c r="AA41" i="3"/>
  <c r="AA35" i="4"/>
  <c r="AB31" i="4"/>
  <c r="AA27" i="3"/>
  <c r="AB98" i="4"/>
  <c r="AB44" i="3"/>
  <c r="AB23" i="3"/>
  <c r="AB94" i="4"/>
  <c r="AB43" i="3"/>
  <c r="AB79" i="4"/>
  <c r="AA29" i="3"/>
  <c r="AA50" i="3"/>
  <c r="AB75" i="4"/>
  <c r="AB22" i="3"/>
  <c r="AA49" i="3"/>
  <c r="AA24" i="3"/>
  <c r="AA28" i="3"/>
  <c r="AB57" i="4"/>
  <c r="AB42" i="3"/>
  <c r="AB21" i="3"/>
  <c r="AB53" i="4"/>
  <c r="H812" i="17"/>
  <c r="H817" i="17" s="1"/>
  <c r="D817" i="17"/>
  <c r="Z50" i="3"/>
  <c r="Z45" i="3"/>
  <c r="Y24" i="3"/>
  <c r="Y94" i="4"/>
  <c r="W100" i="4"/>
  <c r="W81" i="4"/>
  <c r="W59" i="4"/>
  <c r="V43" i="12"/>
  <c r="U43" i="12"/>
  <c r="T43" i="12"/>
  <c r="S43" i="12"/>
  <c r="Q43" i="12"/>
  <c r="P43" i="12"/>
  <c r="O43" i="12"/>
  <c r="L43" i="12"/>
  <c r="K43" i="12"/>
  <c r="J43" i="12"/>
  <c r="I43" i="12"/>
  <c r="G43" i="12"/>
  <c r="F43" i="12"/>
  <c r="E43" i="12"/>
  <c r="W41" i="12"/>
  <c r="R41" i="12"/>
  <c r="M41" i="12"/>
  <c r="H41" i="12"/>
  <c r="AA45" i="3" l="1"/>
  <c r="AA48" i="3"/>
  <c r="AB35" i="4"/>
  <c r="AB41" i="3"/>
  <c r="AB29" i="3"/>
  <c r="AB50" i="3"/>
  <c r="AB49" i="3"/>
  <c r="AA31" i="3"/>
  <c r="AA52" i="3"/>
  <c r="AB28" i="3"/>
  <c r="Z52" i="3"/>
  <c r="Y98" i="4"/>
  <c r="Y44" i="3"/>
  <c r="Y31" i="3"/>
  <c r="M42" i="12"/>
  <c r="H42" i="12"/>
  <c r="R42" i="12"/>
  <c r="W42" i="12"/>
  <c r="W43" i="12"/>
  <c r="D43" i="12"/>
  <c r="H43" i="12" s="1"/>
  <c r="N43" i="12"/>
  <c r="M43" i="12"/>
  <c r="G600" i="17"/>
  <c r="F600" i="17"/>
  <c r="E600" i="17"/>
  <c r="D600" i="17"/>
  <c r="H608" i="17"/>
  <c r="H607" i="17"/>
  <c r="H606" i="17"/>
  <c r="V89" i="12" s="1"/>
  <c r="H605" i="17"/>
  <c r="V88" i="12" s="1"/>
  <c r="H604" i="17"/>
  <c r="H602" i="17"/>
  <c r="H601" i="17"/>
  <c r="H598" i="17"/>
  <c r="H597" i="17"/>
  <c r="H596" i="17"/>
  <c r="V79" i="12" s="1"/>
  <c r="H595" i="17"/>
  <c r="H594" i="17"/>
  <c r="H592" i="17"/>
  <c r="V12" i="12" s="1"/>
  <c r="H591" i="17"/>
  <c r="V85" i="12" s="1"/>
  <c r="H589" i="17"/>
  <c r="G599" i="17"/>
  <c r="F599" i="17"/>
  <c r="E599" i="17"/>
  <c r="D599" i="17"/>
  <c r="AB48" i="3" l="1"/>
  <c r="AB45" i="3"/>
  <c r="AB52" i="3"/>
  <c r="Y45" i="3"/>
  <c r="V25" i="4"/>
  <c r="X18" i="12"/>
  <c r="V47" i="4"/>
  <c r="V90" i="12"/>
  <c r="V77" i="12"/>
  <c r="V96" i="12"/>
  <c r="H600" i="17"/>
  <c r="V98" i="12"/>
  <c r="V88" i="4"/>
  <c r="V76" i="12"/>
  <c r="V78" i="12"/>
  <c r="X92" i="12"/>
  <c r="X19" i="12"/>
  <c r="AB19" i="12" s="1"/>
  <c r="X55" i="12"/>
  <c r="X99" i="12"/>
  <c r="AB99" i="12" s="1"/>
  <c r="AB26" i="1" s="1"/>
  <c r="X63" i="12"/>
  <c r="X20" i="12"/>
  <c r="AB20" i="12" s="1"/>
  <c r="X56" i="12"/>
  <c r="V91" i="12"/>
  <c r="X112" i="12"/>
  <c r="V87" i="12"/>
  <c r="V61" i="12"/>
  <c r="V69" i="4"/>
  <c r="X26" i="12"/>
  <c r="AB26" i="12" s="1"/>
  <c r="X53" i="12"/>
  <c r="X107" i="12"/>
  <c r="AB107" i="12" s="1"/>
  <c r="X106" i="12"/>
  <c r="AB106" i="12" s="1"/>
  <c r="X125" i="12"/>
  <c r="AB125" i="12" s="1"/>
  <c r="R43" i="12"/>
  <c r="H599" i="17"/>
  <c r="AA89" i="4" l="1"/>
  <c r="AA70" i="4"/>
  <c r="AA48" i="4"/>
  <c r="AA26" i="4"/>
  <c r="AB40" i="1"/>
  <c r="X114" i="12"/>
  <c r="AB114" i="12" s="1"/>
  <c r="AB63" i="12"/>
  <c r="X67" i="12"/>
  <c r="AB18" i="12"/>
  <c r="X23" i="1"/>
  <c r="AB92" i="12"/>
  <c r="AB23" i="1" s="1"/>
  <c r="Y52" i="3"/>
  <c r="X26" i="1"/>
  <c r="X32" i="12"/>
  <c r="AB32" i="12" s="1"/>
  <c r="X27" i="4"/>
  <c r="X49" i="4"/>
  <c r="X68" i="12"/>
  <c r="X103" i="12"/>
  <c r="AB103" i="12" s="1"/>
  <c r="X52" i="12"/>
  <c r="X31" i="12"/>
  <c r="AB31" i="12" s="1"/>
  <c r="X33" i="12"/>
  <c r="AB33" i="12" s="1"/>
  <c r="X69" i="12"/>
  <c r="X54" i="12"/>
  <c r="X17" i="12"/>
  <c r="AB17" i="12" s="1"/>
  <c r="W63" i="4"/>
  <c r="AB64" i="4" s="1"/>
  <c r="W44" i="4"/>
  <c r="AB45" i="4" s="1"/>
  <c r="W10" i="4"/>
  <c r="AB11" i="4" s="1"/>
  <c r="W7" i="4"/>
  <c r="AB8" i="4" s="1"/>
  <c r="W86" i="4"/>
  <c r="W66" i="4"/>
  <c r="AB67" i="4" s="1"/>
  <c r="W41" i="4"/>
  <c r="AB42" i="4" s="1"/>
  <c r="W37" i="4"/>
  <c r="W19" i="4"/>
  <c r="AB20" i="4" s="1"/>
  <c r="W16" i="4"/>
  <c r="AB17" i="4" s="1"/>
  <c r="W28" i="12"/>
  <c r="W44" i="1" s="1"/>
  <c r="W27" i="12"/>
  <c r="W39" i="1" s="1"/>
  <c r="W25" i="12"/>
  <c r="W24" i="12"/>
  <c r="W21" i="12"/>
  <c r="W16" i="12"/>
  <c r="W15" i="12"/>
  <c r="W14" i="12"/>
  <c r="W13" i="12"/>
  <c r="W9" i="12"/>
  <c r="W8" i="12"/>
  <c r="W7" i="12"/>
  <c r="AB24" i="1" l="1"/>
  <c r="X24" i="1"/>
  <c r="AB47" i="1"/>
  <c r="X124" i="12"/>
  <c r="AB124" i="12" s="1"/>
  <c r="X120" i="12"/>
  <c r="AB120" i="12" s="1"/>
  <c r="AB69" i="12"/>
  <c r="X119" i="12"/>
  <c r="AB119" i="12" s="1"/>
  <c r="AB68" i="12"/>
  <c r="X118" i="12"/>
  <c r="AB118" i="12" s="1"/>
  <c r="AB67" i="12"/>
  <c r="X108" i="12"/>
  <c r="AB108" i="12" s="1"/>
  <c r="AB32" i="1" s="1"/>
  <c r="X40" i="1"/>
  <c r="W7" i="1"/>
  <c r="W64" i="4"/>
  <c r="W9" i="1"/>
  <c r="X49" i="12"/>
  <c r="X81" i="12"/>
  <c r="X66" i="12"/>
  <c r="AB66" i="12" s="1"/>
  <c r="X22" i="12"/>
  <c r="X29" i="12" s="1"/>
  <c r="X34" i="12" s="1"/>
  <c r="X71" i="4"/>
  <c r="W82" i="4"/>
  <c r="W8" i="1"/>
  <c r="W60" i="4"/>
  <c r="AB12" i="1" l="1"/>
  <c r="AB13" i="1"/>
  <c r="AB33" i="1"/>
  <c r="X50" i="12"/>
  <c r="X57" i="12" s="1"/>
  <c r="AB49" i="12"/>
  <c r="AB50" i="12" s="1"/>
  <c r="AB57" i="12" s="1"/>
  <c r="W9" i="3"/>
  <c r="AB14" i="1"/>
  <c r="X17" i="1"/>
  <c r="X18" i="1" s="1"/>
  <c r="AB81" i="12"/>
  <c r="AB17" i="1" s="1"/>
  <c r="X47" i="1"/>
  <c r="X32" i="1"/>
  <c r="W7" i="3"/>
  <c r="X117" i="12"/>
  <c r="AB117" i="12" s="1"/>
  <c r="X70" i="12"/>
  <c r="AB70" i="12" s="1"/>
  <c r="W8" i="3"/>
  <c r="X20" i="1" l="1"/>
  <c r="X28" i="1" s="1"/>
  <c r="AC29" i="1" s="1"/>
  <c r="AB15" i="3"/>
  <c r="AB14" i="3"/>
  <c r="AB16" i="3"/>
  <c r="AB18" i="1"/>
  <c r="AB20" i="1"/>
  <c r="X121" i="12"/>
  <c r="AB121" i="12" s="1"/>
  <c r="AB126" i="12" s="1"/>
  <c r="X33" i="1"/>
  <c r="X21" i="1"/>
  <c r="G613" i="17"/>
  <c r="V80" i="12"/>
  <c r="G633" i="17"/>
  <c r="G632" i="17"/>
  <c r="F632" i="17"/>
  <c r="E632" i="17"/>
  <c r="D632" i="17"/>
  <c r="G629" i="17"/>
  <c r="F629" i="17"/>
  <c r="E629" i="17"/>
  <c r="D629" i="17"/>
  <c r="G627" i="17"/>
  <c r="F627" i="17"/>
  <c r="E627" i="17"/>
  <c r="D627" i="17"/>
  <c r="G626" i="17"/>
  <c r="F626" i="17"/>
  <c r="E626" i="17"/>
  <c r="E635" i="17" s="1"/>
  <c r="D626" i="17"/>
  <c r="G624" i="17"/>
  <c r="F624" i="17"/>
  <c r="E624" i="17"/>
  <c r="D624" i="17"/>
  <c r="G643" i="17"/>
  <c r="G642" i="17"/>
  <c r="G641" i="17"/>
  <c r="G640" i="17"/>
  <c r="H640" i="17" s="1"/>
  <c r="G639" i="17"/>
  <c r="F639" i="17"/>
  <c r="E639" i="17"/>
  <c r="D639" i="17"/>
  <c r="G637" i="17"/>
  <c r="D636" i="17"/>
  <c r="AB28" i="1" l="1"/>
  <c r="AB21" i="1"/>
  <c r="H636" i="17"/>
  <c r="F635" i="17"/>
  <c r="H613" i="17"/>
  <c r="H643" i="17"/>
  <c r="H641" i="17"/>
  <c r="H642" i="17"/>
  <c r="H637" i="17"/>
  <c r="D635" i="17"/>
  <c r="X126" i="12"/>
  <c r="X35" i="1"/>
  <c r="AC36" i="1" s="1"/>
  <c r="X30" i="1"/>
  <c r="H639" i="17"/>
  <c r="D634" i="17"/>
  <c r="G634" i="17"/>
  <c r="F634" i="17"/>
  <c r="G635" i="17"/>
  <c r="E634" i="17"/>
  <c r="AB35" i="1" l="1"/>
  <c r="AB30" i="1"/>
  <c r="H635" i="17"/>
  <c r="X41" i="1"/>
  <c r="X37" i="1"/>
  <c r="H634" i="17"/>
  <c r="AB41" i="1" l="1"/>
  <c r="AB37" i="1"/>
  <c r="X42" i="1"/>
  <c r="X45" i="1"/>
  <c r="X49" i="1"/>
  <c r="AC50" i="1" s="1"/>
  <c r="G644" i="17"/>
  <c r="F644" i="17"/>
  <c r="E644" i="17"/>
  <c r="D612" i="17"/>
  <c r="G611" i="17"/>
  <c r="F611" i="17"/>
  <c r="E611" i="17"/>
  <c r="D611" i="17"/>
  <c r="G609" i="17"/>
  <c r="F609" i="17"/>
  <c r="E609" i="17"/>
  <c r="V44" i="1"/>
  <c r="V39" i="1"/>
  <c r="V9" i="1"/>
  <c r="V8" i="1"/>
  <c r="V7" i="1"/>
  <c r="V82" i="4"/>
  <c r="V67" i="4"/>
  <c r="V64" i="4"/>
  <c r="V60" i="4"/>
  <c r="V45" i="4"/>
  <c r="V42" i="4"/>
  <c r="V22" i="4"/>
  <c r="AA23" i="4" s="1"/>
  <c r="V20" i="4"/>
  <c r="V17" i="4"/>
  <c r="V13" i="4"/>
  <c r="AA14" i="4" s="1"/>
  <c r="V11" i="4"/>
  <c r="V8" i="4"/>
  <c r="V123" i="12"/>
  <c r="V112" i="12"/>
  <c r="V105" i="12"/>
  <c r="V106" i="12"/>
  <c r="V20" i="12"/>
  <c r="V18" i="12"/>
  <c r="V19" i="12"/>
  <c r="V54" i="12"/>
  <c r="V107" i="12"/>
  <c r="V65" i="12"/>
  <c r="V116" i="12" s="1"/>
  <c r="V56" i="12"/>
  <c r="V17" i="12"/>
  <c r="V10" i="12"/>
  <c r="AA13" i="1" l="1"/>
  <c r="AA14" i="1"/>
  <c r="AA12" i="1"/>
  <c r="AB49" i="1"/>
  <c r="AB42" i="1"/>
  <c r="AB45" i="1"/>
  <c r="V51" i="4"/>
  <c r="H612" i="17"/>
  <c r="V7" i="3"/>
  <c r="V8" i="3"/>
  <c r="G614" i="17"/>
  <c r="V92" i="4"/>
  <c r="X51" i="1"/>
  <c r="V73" i="4"/>
  <c r="V66" i="12"/>
  <c r="V117" i="12" s="1"/>
  <c r="V68" i="12"/>
  <c r="V119" i="12" s="1"/>
  <c r="V67" i="12"/>
  <c r="V118" i="12" s="1"/>
  <c r="V64" i="12"/>
  <c r="V115" i="12" s="1"/>
  <c r="V69" i="12"/>
  <c r="V120" i="12" s="1"/>
  <c r="V38" i="4"/>
  <c r="H611" i="17"/>
  <c r="V103" i="12"/>
  <c r="V55" i="12"/>
  <c r="V92" i="12"/>
  <c r="V23" i="1" s="1"/>
  <c r="V52" i="12"/>
  <c r="E614" i="17"/>
  <c r="V53" i="12"/>
  <c r="V99" i="12"/>
  <c r="F614" i="17"/>
  <c r="V6" i="1"/>
  <c r="D644" i="17"/>
  <c r="D609" i="17"/>
  <c r="V31" i="12"/>
  <c r="V33" i="12"/>
  <c r="V22" i="12"/>
  <c r="V26" i="12"/>
  <c r="V63" i="12"/>
  <c r="V114" i="12" s="1"/>
  <c r="V125" i="12"/>
  <c r="V9" i="3"/>
  <c r="G579" i="17"/>
  <c r="AA93" i="4" l="1"/>
  <c r="AA52" i="4"/>
  <c r="AA74" i="4"/>
  <c r="AA11" i="1"/>
  <c r="AA15" i="3"/>
  <c r="AA14" i="3"/>
  <c r="AA16" i="3"/>
  <c r="AB51" i="1"/>
  <c r="V26" i="1"/>
  <c r="V55" i="4"/>
  <c r="V124" i="12"/>
  <c r="V108" i="12"/>
  <c r="V6" i="3"/>
  <c r="V77" i="4"/>
  <c r="X20" i="3"/>
  <c r="X31" i="4"/>
  <c r="X53" i="4"/>
  <c r="X21" i="3"/>
  <c r="H609" i="17"/>
  <c r="V29" i="4"/>
  <c r="V96" i="4"/>
  <c r="V32" i="12"/>
  <c r="V10" i="1"/>
  <c r="H644" i="17"/>
  <c r="D614" i="17"/>
  <c r="V70" i="12"/>
  <c r="V29" i="12"/>
  <c r="V121" i="12"/>
  <c r="D578" i="17"/>
  <c r="G577" i="17"/>
  <c r="F577" i="17"/>
  <c r="E577" i="17"/>
  <c r="D577" i="17"/>
  <c r="H574" i="17"/>
  <c r="H573" i="17"/>
  <c r="H572" i="17"/>
  <c r="H571" i="17"/>
  <c r="H570" i="17"/>
  <c r="H568" i="17"/>
  <c r="H567" i="17"/>
  <c r="G566" i="17"/>
  <c r="F566" i="17"/>
  <c r="E566" i="17"/>
  <c r="D566" i="17"/>
  <c r="G565" i="17"/>
  <c r="F565" i="17"/>
  <c r="E565" i="17"/>
  <c r="D565" i="17"/>
  <c r="H564" i="17"/>
  <c r="H563" i="17"/>
  <c r="H562" i="17"/>
  <c r="H561" i="17"/>
  <c r="H560" i="17"/>
  <c r="H558" i="17"/>
  <c r="H557" i="17"/>
  <c r="H555" i="17"/>
  <c r="U44" i="1"/>
  <c r="U39" i="1"/>
  <c r="U9" i="1"/>
  <c r="U8" i="1"/>
  <c r="U7" i="1"/>
  <c r="U82" i="4"/>
  <c r="U67" i="4"/>
  <c r="U64" i="4"/>
  <c r="U60" i="4"/>
  <c r="U45" i="4"/>
  <c r="U42" i="4"/>
  <c r="U22" i="4"/>
  <c r="Z23" i="4" s="1"/>
  <c r="U20" i="4"/>
  <c r="U17" i="4"/>
  <c r="U13" i="4"/>
  <c r="Z14" i="4" s="1"/>
  <c r="U11" i="4"/>
  <c r="U8" i="4"/>
  <c r="U123" i="12"/>
  <c r="U105" i="12"/>
  <c r="U65" i="12"/>
  <c r="U116" i="12" s="1"/>
  <c r="U10" i="12"/>
  <c r="AA97" i="4" l="1"/>
  <c r="AA30" i="4"/>
  <c r="AA56" i="4"/>
  <c r="Z13" i="1"/>
  <c r="Z14" i="1"/>
  <c r="AA15" i="1"/>
  <c r="Z12" i="1"/>
  <c r="AA13" i="3"/>
  <c r="AC34" i="3"/>
  <c r="AC35" i="3"/>
  <c r="AB20" i="3"/>
  <c r="AB27" i="3"/>
  <c r="U87" i="12"/>
  <c r="V33" i="4"/>
  <c r="U96" i="12"/>
  <c r="V32" i="1"/>
  <c r="U98" i="12"/>
  <c r="U125" i="12" s="1"/>
  <c r="U88" i="12"/>
  <c r="U89" i="12"/>
  <c r="U18" i="12" s="1"/>
  <c r="V126" i="12"/>
  <c r="U90" i="12"/>
  <c r="U91" i="12"/>
  <c r="V40" i="1"/>
  <c r="V24" i="1"/>
  <c r="V10" i="3"/>
  <c r="X57" i="4"/>
  <c r="X42" i="3"/>
  <c r="X28" i="3"/>
  <c r="X27" i="3"/>
  <c r="H614" i="17"/>
  <c r="X35" i="4"/>
  <c r="X41" i="3"/>
  <c r="V34" i="12"/>
  <c r="U76" i="12"/>
  <c r="U52" i="12" s="1"/>
  <c r="U80" i="12"/>
  <c r="U56" i="12" s="1"/>
  <c r="V71" i="4"/>
  <c r="H578" i="17"/>
  <c r="U61" i="12"/>
  <c r="U112" i="12" s="1"/>
  <c r="U78" i="12"/>
  <c r="U54" i="12" s="1"/>
  <c r="U85" i="12"/>
  <c r="U79" i="12"/>
  <c r="U55" i="12" s="1"/>
  <c r="V27" i="4"/>
  <c r="U12" i="12"/>
  <c r="U77" i="12"/>
  <c r="U26" i="12" s="1"/>
  <c r="U69" i="4"/>
  <c r="G575" i="17"/>
  <c r="U88" i="4"/>
  <c r="E575" i="17"/>
  <c r="U47" i="4"/>
  <c r="D575" i="17"/>
  <c r="U25" i="4"/>
  <c r="U38" i="4"/>
  <c r="U9" i="3"/>
  <c r="U8" i="3"/>
  <c r="U7" i="3"/>
  <c r="F575" i="17"/>
  <c r="H577" i="17"/>
  <c r="H566" i="17"/>
  <c r="H565" i="17"/>
  <c r="U6" i="1"/>
  <c r="D54" i="1"/>
  <c r="Z26" i="4" l="1"/>
  <c r="Z89" i="4"/>
  <c r="AA34" i="4"/>
  <c r="Z48" i="4"/>
  <c r="Z70" i="4"/>
  <c r="Z11" i="1"/>
  <c r="V33" i="1"/>
  <c r="Z15" i="3"/>
  <c r="Z16" i="3"/>
  <c r="AC55" i="3"/>
  <c r="Z14" i="3"/>
  <c r="AC56" i="3"/>
  <c r="AB24" i="3"/>
  <c r="V74" i="12"/>
  <c r="V81" i="12" s="1"/>
  <c r="AA17" i="3"/>
  <c r="U67" i="12"/>
  <c r="U118" i="12" s="1"/>
  <c r="U99" i="12"/>
  <c r="U26" i="1" s="1"/>
  <c r="V47" i="12"/>
  <c r="V101" i="4"/>
  <c r="U17" i="12"/>
  <c r="V47" i="1"/>
  <c r="U63" i="12"/>
  <c r="U114" i="12" s="1"/>
  <c r="U92" i="12"/>
  <c r="U23" i="1" s="1"/>
  <c r="E580" i="17"/>
  <c r="U29" i="4"/>
  <c r="U106" i="12"/>
  <c r="X49" i="3"/>
  <c r="X75" i="4"/>
  <c r="X22" i="3"/>
  <c r="X48" i="3"/>
  <c r="X79" i="4"/>
  <c r="X43" i="3"/>
  <c r="U32" i="12"/>
  <c r="U64" i="12"/>
  <c r="U115" i="12" s="1"/>
  <c r="U103" i="12"/>
  <c r="U20" i="12"/>
  <c r="V49" i="4"/>
  <c r="U92" i="4"/>
  <c r="V90" i="4"/>
  <c r="U19" i="12"/>
  <c r="H575" i="17"/>
  <c r="V53" i="4"/>
  <c r="V21" i="3"/>
  <c r="U51" i="4"/>
  <c r="U53" i="12"/>
  <c r="U107" i="12"/>
  <c r="D580" i="17"/>
  <c r="F580" i="17"/>
  <c r="U73" i="4"/>
  <c r="U10" i="1"/>
  <c r="U6" i="3"/>
  <c r="G547" i="17"/>
  <c r="T7" i="1"/>
  <c r="T8" i="1"/>
  <c r="T9" i="1"/>
  <c r="T39" i="1"/>
  <c r="T44" i="1"/>
  <c r="Z93" i="4" l="1"/>
  <c r="Z74" i="4"/>
  <c r="Z52" i="4"/>
  <c r="Z30" i="4"/>
  <c r="Y14" i="1"/>
  <c r="Y13" i="1"/>
  <c r="Z15" i="1"/>
  <c r="Y12" i="1"/>
  <c r="V49" i="12"/>
  <c r="AA35" i="3"/>
  <c r="AC36" i="3"/>
  <c r="AC57" i="3"/>
  <c r="AB31" i="3"/>
  <c r="Z13" i="3"/>
  <c r="U66" i="12"/>
  <c r="U117" i="12" s="1"/>
  <c r="U124" i="12"/>
  <c r="U108" i="12"/>
  <c r="U33" i="4"/>
  <c r="U33" i="12"/>
  <c r="U31" i="12"/>
  <c r="U55" i="4"/>
  <c r="U40" i="1"/>
  <c r="T7" i="3"/>
  <c r="T8" i="3"/>
  <c r="X29" i="3"/>
  <c r="X24" i="3"/>
  <c r="X50" i="3"/>
  <c r="X45" i="3"/>
  <c r="U69" i="12"/>
  <c r="U120" i="12" s="1"/>
  <c r="U68" i="12"/>
  <c r="U119" i="12" s="1"/>
  <c r="U22" i="12"/>
  <c r="U29" i="12" s="1"/>
  <c r="U77" i="4"/>
  <c r="V31" i="4"/>
  <c r="V20" i="3"/>
  <c r="V41" i="3"/>
  <c r="V35" i="4"/>
  <c r="V23" i="3"/>
  <c r="V94" i="4"/>
  <c r="V28" i="3"/>
  <c r="V75" i="4"/>
  <c r="V22" i="3"/>
  <c r="V50" i="12"/>
  <c r="V57" i="12" s="1"/>
  <c r="V17" i="1"/>
  <c r="U10" i="3"/>
  <c r="U24" i="1"/>
  <c r="T9" i="3"/>
  <c r="Z34" i="4" l="1"/>
  <c r="Z56" i="4"/>
  <c r="AA55" i="3"/>
  <c r="Y16" i="3"/>
  <c r="AA34" i="3"/>
  <c r="AC59" i="3"/>
  <c r="Y15" i="3"/>
  <c r="AA36" i="3"/>
  <c r="AA37" i="3"/>
  <c r="Y14" i="3"/>
  <c r="Z17" i="3"/>
  <c r="AC38" i="3"/>
  <c r="U47" i="1"/>
  <c r="U32" i="1"/>
  <c r="U121" i="12"/>
  <c r="V18" i="1"/>
  <c r="U74" i="12"/>
  <c r="X31" i="3"/>
  <c r="X52" i="3"/>
  <c r="U70" i="12"/>
  <c r="U34" i="12"/>
  <c r="V42" i="3"/>
  <c r="V57" i="4"/>
  <c r="V29" i="3"/>
  <c r="V24" i="3"/>
  <c r="V27" i="3"/>
  <c r="V48" i="3"/>
  <c r="V20" i="1"/>
  <c r="U101" i="4"/>
  <c r="U47" i="12"/>
  <c r="D546" i="17"/>
  <c r="G545" i="17"/>
  <c r="F545" i="17"/>
  <c r="E545" i="17"/>
  <c r="D545" i="17"/>
  <c r="H542" i="17"/>
  <c r="H541" i="17"/>
  <c r="H540" i="17"/>
  <c r="H539" i="17"/>
  <c r="H538" i="17"/>
  <c r="H536" i="17"/>
  <c r="H535" i="17"/>
  <c r="G534" i="17"/>
  <c r="F534" i="17"/>
  <c r="E534" i="17"/>
  <c r="D534" i="17"/>
  <c r="G533" i="17"/>
  <c r="F533" i="17"/>
  <c r="E533" i="17"/>
  <c r="D533" i="17"/>
  <c r="H532" i="17"/>
  <c r="H531" i="17"/>
  <c r="H530" i="17"/>
  <c r="H529" i="17"/>
  <c r="H528" i="17"/>
  <c r="H526" i="17"/>
  <c r="H525" i="17"/>
  <c r="H523" i="17"/>
  <c r="T10" i="12"/>
  <c r="T65" i="12"/>
  <c r="T116" i="12" s="1"/>
  <c r="T105" i="12"/>
  <c r="T123" i="12"/>
  <c r="T8" i="4"/>
  <c r="T11" i="4"/>
  <c r="T13" i="4"/>
  <c r="Y14" i="4" s="1"/>
  <c r="T17" i="4"/>
  <c r="T20" i="4"/>
  <c r="T22" i="4"/>
  <c r="Y23" i="4" s="1"/>
  <c r="T42" i="4"/>
  <c r="T45" i="4"/>
  <c r="T60" i="4"/>
  <c r="T64" i="4"/>
  <c r="T67" i="4"/>
  <c r="T82" i="4"/>
  <c r="AA56" i="3" l="1"/>
  <c r="AA38" i="3"/>
  <c r="T91" i="12"/>
  <c r="U27" i="4"/>
  <c r="T89" i="12"/>
  <c r="T18" i="12" s="1"/>
  <c r="T67" i="12" s="1"/>
  <c r="T118" i="12" s="1"/>
  <c r="T90" i="12"/>
  <c r="U126" i="12"/>
  <c r="T25" i="4"/>
  <c r="T96" i="12"/>
  <c r="U33" i="1"/>
  <c r="T98" i="12"/>
  <c r="T106" i="12" s="1"/>
  <c r="U49" i="4"/>
  <c r="T87" i="12"/>
  <c r="U71" i="4"/>
  <c r="T88" i="12"/>
  <c r="V21" i="1"/>
  <c r="T76" i="12"/>
  <c r="T52" i="12" s="1"/>
  <c r="T80" i="12"/>
  <c r="H546" i="17"/>
  <c r="V49" i="3"/>
  <c r="T61" i="12"/>
  <c r="T112" i="12" s="1"/>
  <c r="T78" i="12"/>
  <c r="T54" i="12" s="1"/>
  <c r="T85" i="12"/>
  <c r="T79" i="12"/>
  <c r="T55" i="12" s="1"/>
  <c r="T77" i="12"/>
  <c r="T26" i="12" s="1"/>
  <c r="V31" i="3"/>
  <c r="V28" i="1"/>
  <c r="U49" i="12"/>
  <c r="U81" i="12"/>
  <c r="F543" i="17"/>
  <c r="T69" i="4"/>
  <c r="G543" i="17"/>
  <c r="T88" i="4"/>
  <c r="E543" i="17"/>
  <c r="T47" i="4"/>
  <c r="T38" i="4"/>
  <c r="T6" i="1"/>
  <c r="H533" i="17"/>
  <c r="D543" i="17"/>
  <c r="H545" i="17"/>
  <c r="H534" i="17"/>
  <c r="B24" i="6"/>
  <c r="D12" i="19"/>
  <c r="D24" i="19" s="1"/>
  <c r="D31" i="19" s="1"/>
  <c r="E12" i="19"/>
  <c r="E24" i="19" s="1"/>
  <c r="E31" i="19" s="1"/>
  <c r="F12" i="19"/>
  <c r="F24" i="19" s="1"/>
  <c r="F31" i="19" s="1"/>
  <c r="G12" i="19"/>
  <c r="G24" i="19" s="1"/>
  <c r="G31" i="19" s="1"/>
  <c r="H12" i="19"/>
  <c r="H24" i="19" s="1"/>
  <c r="H31" i="19" s="1"/>
  <c r="Y89" i="4" l="1"/>
  <c r="Y26" i="4"/>
  <c r="Y48" i="4"/>
  <c r="Y70" i="4"/>
  <c r="Y11" i="1"/>
  <c r="AA29" i="1"/>
  <c r="T20" i="12"/>
  <c r="T69" i="12" s="1"/>
  <c r="T120" i="12" s="1"/>
  <c r="T99" i="12"/>
  <c r="T26" i="1" s="1"/>
  <c r="T92" i="12"/>
  <c r="T23" i="1" s="1"/>
  <c r="U90" i="4"/>
  <c r="T33" i="12"/>
  <c r="T63" i="12"/>
  <c r="T114" i="12" s="1"/>
  <c r="T125" i="12"/>
  <c r="V35" i="1"/>
  <c r="T32" i="12"/>
  <c r="T64" i="12"/>
  <c r="T115" i="12" s="1"/>
  <c r="T56" i="12"/>
  <c r="T17" i="12"/>
  <c r="T107" i="12"/>
  <c r="T19" i="12"/>
  <c r="T103" i="12"/>
  <c r="T53" i="12"/>
  <c r="V30" i="1"/>
  <c r="U50" i="12"/>
  <c r="U17" i="1"/>
  <c r="H579" i="17"/>
  <c r="G580" i="17"/>
  <c r="T92" i="4"/>
  <c r="T51" i="4"/>
  <c r="U53" i="4"/>
  <c r="U21" i="3"/>
  <c r="E548" i="17"/>
  <c r="T31" i="12"/>
  <c r="H543" i="17"/>
  <c r="D548" i="17"/>
  <c r="T29" i="4"/>
  <c r="F548" i="17"/>
  <c r="T73" i="4"/>
  <c r="T6" i="3"/>
  <c r="T10" i="1"/>
  <c r="D34" i="19"/>
  <c r="F34" i="19"/>
  <c r="E34" i="19"/>
  <c r="Y74" i="4" l="1"/>
  <c r="Y52" i="4"/>
  <c r="Y30" i="4"/>
  <c r="Y93" i="4"/>
  <c r="Y15" i="1"/>
  <c r="AA36" i="1"/>
  <c r="Y13" i="3"/>
  <c r="Z35" i="3"/>
  <c r="T124" i="12"/>
  <c r="T40" i="1"/>
  <c r="V41" i="1"/>
  <c r="T33" i="4"/>
  <c r="T22" i="3"/>
  <c r="V37" i="1"/>
  <c r="T21" i="3"/>
  <c r="T20" i="3"/>
  <c r="T23" i="3"/>
  <c r="U20" i="1"/>
  <c r="U28" i="3"/>
  <c r="T66" i="12"/>
  <c r="T117" i="12" s="1"/>
  <c r="T68" i="12"/>
  <c r="T119" i="12" s="1"/>
  <c r="T108" i="12"/>
  <c r="T22" i="12"/>
  <c r="T29" i="12" s="1"/>
  <c r="H580" i="17"/>
  <c r="U96" i="4"/>
  <c r="V44" i="3"/>
  <c r="U18" i="1"/>
  <c r="U57" i="12"/>
  <c r="U75" i="4"/>
  <c r="U22" i="3"/>
  <c r="T55" i="4"/>
  <c r="U23" i="3"/>
  <c r="U94" i="4"/>
  <c r="U20" i="3"/>
  <c r="U31" i="4"/>
  <c r="T77" i="4"/>
  <c r="T24" i="1"/>
  <c r="T10" i="3"/>
  <c r="B53" i="8"/>
  <c r="D129" i="12"/>
  <c r="D104" i="4"/>
  <c r="D61" i="3"/>
  <c r="Y56" i="4" l="1"/>
  <c r="Z97" i="4"/>
  <c r="V45" i="1"/>
  <c r="Z37" i="3"/>
  <c r="Y37" i="3"/>
  <c r="Y17" i="3"/>
  <c r="Z34" i="3"/>
  <c r="Z36" i="3"/>
  <c r="AA58" i="3"/>
  <c r="Y34" i="3"/>
  <c r="V49" i="1"/>
  <c r="V51" i="1" s="1"/>
  <c r="V42" i="1"/>
  <c r="T29" i="3"/>
  <c r="Y36" i="3"/>
  <c r="T28" i="3"/>
  <c r="Y35" i="3"/>
  <c r="T41" i="3"/>
  <c r="Y34" i="4"/>
  <c r="V98" i="4"/>
  <c r="T32" i="1"/>
  <c r="T47" i="1"/>
  <c r="T42" i="3"/>
  <c r="T43" i="3"/>
  <c r="T27" i="3"/>
  <c r="T24" i="3"/>
  <c r="U28" i="1"/>
  <c r="U21" i="1"/>
  <c r="U29" i="3"/>
  <c r="T70" i="12"/>
  <c r="T121" i="12"/>
  <c r="T34" i="12"/>
  <c r="V79" i="4"/>
  <c r="V43" i="3"/>
  <c r="U57" i="4"/>
  <c r="U42" i="3"/>
  <c r="U35" i="4"/>
  <c r="U41" i="3"/>
  <c r="U24" i="3"/>
  <c r="U27" i="3"/>
  <c r="T74" i="12"/>
  <c r="T47" i="12"/>
  <c r="T101" i="4"/>
  <c r="S44" i="1"/>
  <c r="S39" i="1"/>
  <c r="S9" i="1"/>
  <c r="S8" i="1"/>
  <c r="S7" i="1"/>
  <c r="G515" i="17"/>
  <c r="S123" i="12"/>
  <c r="W123" i="12" s="1"/>
  <c r="S105" i="12"/>
  <c r="W105" i="12" s="1"/>
  <c r="S65" i="12"/>
  <c r="S10" i="12"/>
  <c r="W10" i="12" s="1"/>
  <c r="S64" i="4"/>
  <c r="Q64" i="4"/>
  <c r="P64" i="4"/>
  <c r="O64" i="4"/>
  <c r="N64" i="4"/>
  <c r="M64" i="4"/>
  <c r="L64" i="4"/>
  <c r="K64" i="4"/>
  <c r="J64" i="4"/>
  <c r="I64" i="4"/>
  <c r="R64" i="4"/>
  <c r="S82" i="4"/>
  <c r="S67" i="4"/>
  <c r="S60" i="4"/>
  <c r="S45" i="4"/>
  <c r="S42" i="4"/>
  <c r="S22" i="4"/>
  <c r="S20" i="4"/>
  <c r="S17" i="4"/>
  <c r="S13" i="4"/>
  <c r="S11" i="4"/>
  <c r="S8" i="4"/>
  <c r="AA50" i="1" l="1"/>
  <c r="Z38" i="3"/>
  <c r="Z55" i="3"/>
  <c r="AA57" i="3"/>
  <c r="Y38" i="3"/>
  <c r="Z56" i="3"/>
  <c r="Y55" i="3"/>
  <c r="U35" i="1"/>
  <c r="Z29" i="1"/>
  <c r="T48" i="3"/>
  <c r="T49" i="3"/>
  <c r="Y56" i="3"/>
  <c r="T50" i="3"/>
  <c r="Y57" i="3"/>
  <c r="U30" i="1"/>
  <c r="T126" i="12"/>
  <c r="T33" i="1"/>
  <c r="T31" i="3"/>
  <c r="X23" i="4"/>
  <c r="U31" i="3"/>
  <c r="U48" i="3"/>
  <c r="U49" i="3"/>
  <c r="S9" i="3"/>
  <c r="X14" i="1"/>
  <c r="W13" i="4"/>
  <c r="AB14" i="4" s="1"/>
  <c r="X14" i="4"/>
  <c r="S7" i="3"/>
  <c r="X12" i="1"/>
  <c r="S8" i="3"/>
  <c r="X13" i="1"/>
  <c r="G648" i="17"/>
  <c r="S116" i="12"/>
  <c r="W116" i="12" s="1"/>
  <c r="W65" i="12"/>
  <c r="V50" i="3"/>
  <c r="V45" i="3"/>
  <c r="S6" i="1"/>
  <c r="W22" i="4"/>
  <c r="AB23" i="4" s="1"/>
  <c r="T49" i="12"/>
  <c r="T81" i="12"/>
  <c r="S38" i="4"/>
  <c r="Z36" i="1" l="1"/>
  <c r="AA59" i="3"/>
  <c r="U37" i="1"/>
  <c r="U41" i="1"/>
  <c r="H648" i="17"/>
  <c r="X16" i="3"/>
  <c r="X15" i="3"/>
  <c r="X14" i="3"/>
  <c r="S10" i="1"/>
  <c r="X11" i="1"/>
  <c r="V52" i="3"/>
  <c r="S6" i="3"/>
  <c r="W6" i="1"/>
  <c r="W38" i="4"/>
  <c r="T17" i="1"/>
  <c r="T50" i="12"/>
  <c r="AB11" i="1" l="1"/>
  <c r="U49" i="1"/>
  <c r="U51" i="1" s="1"/>
  <c r="U45" i="1"/>
  <c r="U42" i="1"/>
  <c r="X15" i="1"/>
  <c r="X13" i="3"/>
  <c r="S10" i="3"/>
  <c r="W6" i="3"/>
  <c r="W10" i="1"/>
  <c r="T18" i="1"/>
  <c r="T20" i="1"/>
  <c r="T57" i="12"/>
  <c r="H515" i="17"/>
  <c r="D514" i="17"/>
  <c r="G513" i="17"/>
  <c r="F513" i="17"/>
  <c r="E513" i="17"/>
  <c r="D513" i="17"/>
  <c r="H510" i="17"/>
  <c r="H509" i="17"/>
  <c r="H508" i="17"/>
  <c r="H507" i="17"/>
  <c r="H506" i="17"/>
  <c r="H504" i="17"/>
  <c r="H503" i="17"/>
  <c r="G502" i="17"/>
  <c r="F502" i="17"/>
  <c r="E502" i="17"/>
  <c r="D502" i="17"/>
  <c r="G501" i="17"/>
  <c r="F501" i="17"/>
  <c r="E501" i="17"/>
  <c r="D501" i="17"/>
  <c r="H500" i="17"/>
  <c r="H499" i="17"/>
  <c r="H498" i="17"/>
  <c r="H497" i="17"/>
  <c r="H496" i="17"/>
  <c r="H494" i="17"/>
  <c r="H493" i="17"/>
  <c r="H491" i="17"/>
  <c r="AB15" i="1" l="1"/>
  <c r="Z50" i="1"/>
  <c r="AB13" i="3"/>
  <c r="E646" i="17"/>
  <c r="F646" i="17"/>
  <c r="S87" i="12"/>
  <c r="W87" i="12" s="1"/>
  <c r="G646" i="17"/>
  <c r="S88" i="12"/>
  <c r="W88" i="12" s="1"/>
  <c r="S25" i="4"/>
  <c r="S98" i="12"/>
  <c r="S106" i="12" s="1"/>
  <c r="S89" i="12"/>
  <c r="S18" i="12" s="1"/>
  <c r="S96" i="12"/>
  <c r="W96" i="12" s="1"/>
  <c r="S90" i="12"/>
  <c r="W90" i="12" s="1"/>
  <c r="S91" i="12"/>
  <c r="W91" i="12" s="1"/>
  <c r="D646" i="17"/>
  <c r="S101" i="4"/>
  <c r="X17" i="3"/>
  <c r="S47" i="12"/>
  <c r="W47" i="12" s="1"/>
  <c r="S76" i="12"/>
  <c r="W76" i="12" s="1"/>
  <c r="H629" i="17"/>
  <c r="S80" i="12"/>
  <c r="W80" i="12" s="1"/>
  <c r="W56" i="12" s="1"/>
  <c r="H633" i="17"/>
  <c r="H514" i="17"/>
  <c r="D647" i="17"/>
  <c r="S61" i="12"/>
  <c r="H624" i="17"/>
  <c r="S78" i="12"/>
  <c r="W78" i="12" s="1"/>
  <c r="W54" i="12" s="1"/>
  <c r="H630" i="17"/>
  <c r="W10" i="3"/>
  <c r="S85" i="12"/>
  <c r="W85" i="12" s="1"/>
  <c r="H626" i="17"/>
  <c r="S79" i="12"/>
  <c r="W79" i="12" s="1"/>
  <c r="W55" i="12" s="1"/>
  <c r="H631" i="17"/>
  <c r="S12" i="12"/>
  <c r="H627" i="17"/>
  <c r="S77" i="12"/>
  <c r="W77" i="12" s="1"/>
  <c r="W53" i="12" s="1"/>
  <c r="H632" i="17"/>
  <c r="T21" i="1"/>
  <c r="T28" i="1"/>
  <c r="E511" i="17"/>
  <c r="S47" i="4"/>
  <c r="F511" i="17"/>
  <c r="S69" i="4"/>
  <c r="T71" i="4"/>
  <c r="G511" i="17"/>
  <c r="S88" i="4"/>
  <c r="H501" i="17"/>
  <c r="D511" i="17"/>
  <c r="H513" i="17"/>
  <c r="H502" i="17"/>
  <c r="G449" i="17"/>
  <c r="F449" i="17"/>
  <c r="E449" i="17"/>
  <c r="D449" i="17"/>
  <c r="G416" i="17"/>
  <c r="F416" i="17"/>
  <c r="E416" i="17"/>
  <c r="D416" i="17"/>
  <c r="G384" i="17"/>
  <c r="F384" i="17"/>
  <c r="E384" i="17"/>
  <c r="D384" i="17"/>
  <c r="G352" i="17"/>
  <c r="F352" i="17"/>
  <c r="E352" i="17"/>
  <c r="D352" i="17"/>
  <c r="G288" i="17"/>
  <c r="F288" i="17"/>
  <c r="E288" i="17"/>
  <c r="D288" i="17"/>
  <c r="G256" i="17"/>
  <c r="F256" i="17"/>
  <c r="E256" i="17"/>
  <c r="D256" i="17"/>
  <c r="G224" i="17"/>
  <c r="F224" i="17"/>
  <c r="E224" i="17"/>
  <c r="D224" i="17"/>
  <c r="G192" i="17"/>
  <c r="F192" i="17"/>
  <c r="E192" i="17"/>
  <c r="D192" i="17"/>
  <c r="G128" i="17"/>
  <c r="F128" i="17"/>
  <c r="E128" i="17"/>
  <c r="D129" i="17"/>
  <c r="D128" i="17"/>
  <c r="G96" i="17"/>
  <c r="F96" i="17"/>
  <c r="E96" i="17"/>
  <c r="D97" i="17"/>
  <c r="D96" i="17"/>
  <c r="G64" i="17"/>
  <c r="F64" i="17"/>
  <c r="E64" i="17"/>
  <c r="D66" i="17"/>
  <c r="D65" i="17"/>
  <c r="D64" i="17"/>
  <c r="G32" i="17"/>
  <c r="F32" i="17"/>
  <c r="E32" i="17"/>
  <c r="D34" i="17"/>
  <c r="D32" i="17"/>
  <c r="S27" i="4" l="1"/>
  <c r="Y29" i="1"/>
  <c r="AB17" i="3"/>
  <c r="W89" i="12"/>
  <c r="S63" i="12"/>
  <c r="S114" i="12" s="1"/>
  <c r="X26" i="4"/>
  <c r="W25" i="4"/>
  <c r="G649" i="17"/>
  <c r="F481" i="17"/>
  <c r="H647" i="17"/>
  <c r="W98" i="12"/>
  <c r="H646" i="17"/>
  <c r="F649" i="17"/>
  <c r="D481" i="17"/>
  <c r="W106" i="12"/>
  <c r="E481" i="17"/>
  <c r="S99" i="12"/>
  <c r="W99" i="12" s="1"/>
  <c r="S125" i="12"/>
  <c r="E649" i="17"/>
  <c r="X70" i="4"/>
  <c r="X89" i="4"/>
  <c r="X48" i="4"/>
  <c r="D649" i="17"/>
  <c r="W52" i="12"/>
  <c r="S54" i="12"/>
  <c r="S20" i="12"/>
  <c r="S56" i="12"/>
  <c r="S19" i="12"/>
  <c r="S17" i="12"/>
  <c r="S92" i="12"/>
  <c r="S23" i="1" s="1"/>
  <c r="S103" i="12"/>
  <c r="S55" i="12"/>
  <c r="S107" i="12"/>
  <c r="S52" i="12"/>
  <c r="S26" i="12"/>
  <c r="S49" i="4"/>
  <c r="W47" i="4"/>
  <c r="S90" i="4"/>
  <c r="W88" i="4"/>
  <c r="S71" i="4"/>
  <c r="W69" i="4"/>
  <c r="S53" i="12"/>
  <c r="S64" i="12"/>
  <c r="W12" i="12"/>
  <c r="S67" i="12"/>
  <c r="W18" i="12"/>
  <c r="S112" i="12"/>
  <c r="W61" i="12"/>
  <c r="W112" i="12" s="1"/>
  <c r="W101" i="4"/>
  <c r="T35" i="1"/>
  <c r="T30" i="1"/>
  <c r="G481" i="17"/>
  <c r="D162" i="17"/>
  <c r="S74" i="12"/>
  <c r="W74" i="12" s="1"/>
  <c r="T75" i="4"/>
  <c r="T27" i="4"/>
  <c r="E516" i="17"/>
  <c r="S51" i="4"/>
  <c r="H547" i="17"/>
  <c r="G548" i="17"/>
  <c r="T49" i="4"/>
  <c r="D516" i="17"/>
  <c r="S29" i="4"/>
  <c r="F516" i="17"/>
  <c r="S73" i="4"/>
  <c r="S31" i="12"/>
  <c r="W31" i="12" s="1"/>
  <c r="S33" i="12"/>
  <c r="W33" i="12" s="1"/>
  <c r="G516" i="17"/>
  <c r="S92" i="4"/>
  <c r="H511" i="17"/>
  <c r="D459" i="17"/>
  <c r="E459" i="17"/>
  <c r="F459" i="17"/>
  <c r="G459" i="17"/>
  <c r="D461" i="17"/>
  <c r="E461" i="17"/>
  <c r="F461" i="17"/>
  <c r="G461" i="17"/>
  <c r="G462" i="17"/>
  <c r="D464" i="17"/>
  <c r="E464" i="17"/>
  <c r="F464" i="17"/>
  <c r="G464" i="17"/>
  <c r="G465" i="17"/>
  <c r="G466" i="17"/>
  <c r="D467" i="17"/>
  <c r="G468" i="17"/>
  <c r="D471" i="17"/>
  <c r="D472" i="17"/>
  <c r="D474" i="17"/>
  <c r="E474" i="17"/>
  <c r="F474" i="17"/>
  <c r="G474" i="17"/>
  <c r="G475" i="17"/>
  <c r="G476" i="17"/>
  <c r="G477" i="17"/>
  <c r="G478" i="17"/>
  <c r="G304" i="17"/>
  <c r="G317" i="17"/>
  <c r="G316" i="17"/>
  <c r="G315" i="17"/>
  <c r="G314" i="17"/>
  <c r="G313" i="17"/>
  <c r="F313" i="17"/>
  <c r="E313" i="17"/>
  <c r="D313" i="17"/>
  <c r="D311" i="17"/>
  <c r="D310" i="17"/>
  <c r="G307" i="17"/>
  <c r="D306" i="17"/>
  <c r="H305" i="17"/>
  <c r="G303" i="17"/>
  <c r="F303" i="17"/>
  <c r="E303" i="17"/>
  <c r="D303" i="17"/>
  <c r="H301" i="17"/>
  <c r="G300" i="17"/>
  <c r="F300" i="17"/>
  <c r="E300" i="17"/>
  <c r="D300" i="17"/>
  <c r="G298" i="17"/>
  <c r="F298" i="17"/>
  <c r="E298" i="17"/>
  <c r="D298" i="17"/>
  <c r="G157" i="17"/>
  <c r="G156" i="17"/>
  <c r="G155" i="17"/>
  <c r="G154" i="17"/>
  <c r="G153" i="17"/>
  <c r="F153" i="17"/>
  <c r="E153" i="17"/>
  <c r="D153" i="17"/>
  <c r="D151" i="17"/>
  <c r="D150" i="17"/>
  <c r="G147" i="17"/>
  <c r="D146" i="17"/>
  <c r="G143" i="17"/>
  <c r="F143" i="17"/>
  <c r="E143" i="17"/>
  <c r="D143" i="17"/>
  <c r="G140" i="17"/>
  <c r="F140" i="17"/>
  <c r="E140" i="17"/>
  <c r="D140" i="17"/>
  <c r="G138" i="17"/>
  <c r="F138" i="17"/>
  <c r="E138" i="17"/>
  <c r="D138" i="17"/>
  <c r="AB89" i="4" l="1"/>
  <c r="AB70" i="4"/>
  <c r="AB48" i="4"/>
  <c r="Y36" i="1"/>
  <c r="W63" i="12"/>
  <c r="W27" i="4"/>
  <c r="AB26" i="4"/>
  <c r="S26" i="1"/>
  <c r="H649" i="17"/>
  <c r="W92" i="12"/>
  <c r="W23" i="1" s="1"/>
  <c r="H548" i="17"/>
  <c r="H304" i="17"/>
  <c r="H478" i="17"/>
  <c r="H477" i="17"/>
  <c r="H471" i="17"/>
  <c r="W103" i="12"/>
  <c r="W26" i="1"/>
  <c r="H472" i="17"/>
  <c r="E309" i="17"/>
  <c r="H476" i="17"/>
  <c r="H468" i="17"/>
  <c r="H462" i="17"/>
  <c r="S24" i="1"/>
  <c r="H317" i="17"/>
  <c r="H306" i="17"/>
  <c r="W125" i="12"/>
  <c r="H315" i="17"/>
  <c r="F470" i="17"/>
  <c r="H311" i="17"/>
  <c r="D470" i="17"/>
  <c r="W107" i="12"/>
  <c r="H314" i="17"/>
  <c r="H475" i="17"/>
  <c r="G470" i="17"/>
  <c r="S33" i="4"/>
  <c r="H307" i="17"/>
  <c r="H466" i="17"/>
  <c r="H310" i="17"/>
  <c r="H316" i="17"/>
  <c r="H465" i="17"/>
  <c r="E470" i="17"/>
  <c r="T41" i="1"/>
  <c r="W29" i="4"/>
  <c r="X30" i="4"/>
  <c r="W51" i="4"/>
  <c r="X52" i="4"/>
  <c r="W92" i="4"/>
  <c r="X93" i="4"/>
  <c r="W73" i="4"/>
  <c r="X74" i="4"/>
  <c r="W20" i="12"/>
  <c r="W17" i="12"/>
  <c r="W19" i="12"/>
  <c r="S69" i="12"/>
  <c r="S120" i="12" s="1"/>
  <c r="S32" i="12"/>
  <c r="W32" i="12" s="1"/>
  <c r="S68" i="12"/>
  <c r="W68" i="12" s="1"/>
  <c r="S22" i="12"/>
  <c r="S29" i="12" s="1"/>
  <c r="S66" i="12"/>
  <c r="W66" i="12" s="1"/>
  <c r="W26" i="12"/>
  <c r="S108" i="12"/>
  <c r="S124" i="12"/>
  <c r="W114" i="12"/>
  <c r="S115" i="12"/>
  <c r="W64" i="12"/>
  <c r="W90" i="4"/>
  <c r="S118" i="12"/>
  <c r="W67" i="12"/>
  <c r="W71" i="4"/>
  <c r="W49" i="4"/>
  <c r="T37" i="1"/>
  <c r="S81" i="12"/>
  <c r="W81" i="12" s="1"/>
  <c r="W17" i="1" s="1"/>
  <c r="T96" i="4"/>
  <c r="U44" i="3"/>
  <c r="U98" i="4"/>
  <c r="E308" i="17"/>
  <c r="D469" i="17"/>
  <c r="F308" i="17"/>
  <c r="S49" i="12"/>
  <c r="W49" i="12" s="1"/>
  <c r="W50" i="12" s="1"/>
  <c r="W57" i="12" s="1"/>
  <c r="S96" i="4"/>
  <c r="T79" i="4"/>
  <c r="S22" i="3"/>
  <c r="S75" i="4"/>
  <c r="S41" i="3"/>
  <c r="T90" i="4"/>
  <c r="T53" i="4"/>
  <c r="S21" i="3"/>
  <c r="S53" i="4"/>
  <c r="H516" i="17"/>
  <c r="S77" i="4"/>
  <c r="T31" i="4"/>
  <c r="D308" i="17"/>
  <c r="S20" i="3"/>
  <c r="S31" i="4"/>
  <c r="S55" i="4"/>
  <c r="S23" i="3"/>
  <c r="S94" i="4"/>
  <c r="H474" i="17"/>
  <c r="G469" i="17"/>
  <c r="F469" i="17"/>
  <c r="H467" i="17"/>
  <c r="H303" i="17"/>
  <c r="H464" i="17"/>
  <c r="E469" i="17"/>
  <c r="H461" i="17"/>
  <c r="H459" i="17"/>
  <c r="H313" i="17"/>
  <c r="G309" i="17"/>
  <c r="F309" i="17"/>
  <c r="D309" i="17"/>
  <c r="H481" i="17"/>
  <c r="H298" i="17"/>
  <c r="H300" i="17"/>
  <c r="G308" i="17"/>
  <c r="Y97" i="4" l="1"/>
  <c r="AB30" i="4"/>
  <c r="S35" i="4"/>
  <c r="AB52" i="4"/>
  <c r="W24" i="1"/>
  <c r="S40" i="1"/>
  <c r="T42" i="1"/>
  <c r="Z58" i="3"/>
  <c r="W22" i="3"/>
  <c r="AB74" i="4"/>
  <c r="W94" i="4"/>
  <c r="AB93" i="4"/>
  <c r="H470" i="17"/>
  <c r="X34" i="4"/>
  <c r="W33" i="4"/>
  <c r="T49" i="1"/>
  <c r="T45" i="1"/>
  <c r="D479" i="17"/>
  <c r="W115" i="12"/>
  <c r="W40" i="1"/>
  <c r="E479" i="17"/>
  <c r="E484" i="17" s="1"/>
  <c r="E318" i="17"/>
  <c r="W118" i="12"/>
  <c r="W124" i="12"/>
  <c r="W120" i="12"/>
  <c r="S119" i="12"/>
  <c r="S32" i="1"/>
  <c r="F479" i="17"/>
  <c r="F484" i="17" s="1"/>
  <c r="G479" i="17"/>
  <c r="W21" i="3"/>
  <c r="T44" i="3"/>
  <c r="X97" i="4"/>
  <c r="W75" i="4"/>
  <c r="W31" i="4"/>
  <c r="X34" i="3"/>
  <c r="W55" i="4"/>
  <c r="X56" i="4"/>
  <c r="S28" i="3"/>
  <c r="X35" i="3"/>
  <c r="S48" i="3"/>
  <c r="X55" i="3"/>
  <c r="W69" i="12"/>
  <c r="W77" i="4"/>
  <c r="W53" i="4"/>
  <c r="W23" i="3"/>
  <c r="X37" i="3"/>
  <c r="S29" i="3"/>
  <c r="X36" i="3"/>
  <c r="W108" i="12"/>
  <c r="S117" i="12"/>
  <c r="S70" i="12"/>
  <c r="W70" i="12" s="1"/>
  <c r="W29" i="12"/>
  <c r="S34" i="12"/>
  <c r="W34" i="12" s="1"/>
  <c r="W22" i="12"/>
  <c r="S44" i="3"/>
  <c r="W96" i="4"/>
  <c r="W18" i="1"/>
  <c r="W20" i="1"/>
  <c r="S27" i="3"/>
  <c r="W20" i="3"/>
  <c r="S17" i="1"/>
  <c r="S50" i="12"/>
  <c r="U79" i="4"/>
  <c r="U43" i="3"/>
  <c r="F318" i="17"/>
  <c r="S24" i="3"/>
  <c r="S98" i="4"/>
  <c r="T35" i="4"/>
  <c r="T94" i="4"/>
  <c r="T98" i="4"/>
  <c r="S79" i="4"/>
  <c r="S43" i="3"/>
  <c r="S42" i="3"/>
  <c r="S57" i="4"/>
  <c r="T57" i="4"/>
  <c r="H469" i="17"/>
  <c r="G318" i="17"/>
  <c r="H309" i="17"/>
  <c r="D318" i="17"/>
  <c r="H308" i="17"/>
  <c r="AB97" i="4" l="1"/>
  <c r="Y50" i="1"/>
  <c r="S47" i="1"/>
  <c r="AB37" i="3"/>
  <c r="AB36" i="3"/>
  <c r="Z57" i="3"/>
  <c r="AB34" i="3"/>
  <c r="W29" i="3"/>
  <c r="W28" i="3"/>
  <c r="AB35" i="3"/>
  <c r="W35" i="4"/>
  <c r="AB34" i="4"/>
  <c r="W42" i="3"/>
  <c r="AB56" i="4"/>
  <c r="W41" i="3"/>
  <c r="T51" i="1"/>
  <c r="T45" i="3"/>
  <c r="Y58" i="3"/>
  <c r="H479" i="17"/>
  <c r="W79" i="4"/>
  <c r="S33" i="1"/>
  <c r="W119" i="12"/>
  <c r="W47" i="1"/>
  <c r="S121" i="12"/>
  <c r="W32" i="1"/>
  <c r="W43" i="3"/>
  <c r="W57" i="4"/>
  <c r="X58" i="3"/>
  <c r="S31" i="3"/>
  <c r="X38" i="3"/>
  <c r="S49" i="3"/>
  <c r="X56" i="3"/>
  <c r="S50" i="3"/>
  <c r="X57" i="3"/>
  <c r="W117" i="12"/>
  <c r="W44" i="3"/>
  <c r="W98" i="4"/>
  <c r="W24" i="3"/>
  <c r="W27" i="3"/>
  <c r="W49" i="3"/>
  <c r="W28" i="1"/>
  <c r="W21" i="1"/>
  <c r="S20" i="1"/>
  <c r="S18" i="1"/>
  <c r="S57" i="12"/>
  <c r="U50" i="3"/>
  <c r="U45" i="3"/>
  <c r="S45" i="3"/>
  <c r="H318" i="17"/>
  <c r="R44" i="4"/>
  <c r="M44" i="4"/>
  <c r="H44" i="4"/>
  <c r="R66" i="4"/>
  <c r="M66" i="4"/>
  <c r="H66" i="4"/>
  <c r="AB29" i="1" l="1"/>
  <c r="AB58" i="3"/>
  <c r="AB57" i="3"/>
  <c r="Z59" i="3"/>
  <c r="Y59" i="3"/>
  <c r="AB56" i="3"/>
  <c r="AB38" i="3"/>
  <c r="W48" i="3"/>
  <c r="AB55" i="3"/>
  <c r="T52" i="3"/>
  <c r="W121" i="12"/>
  <c r="S126" i="12"/>
  <c r="W33" i="1"/>
  <c r="W67" i="4"/>
  <c r="W45" i="4"/>
  <c r="W50" i="3"/>
  <c r="S52" i="3"/>
  <c r="X59" i="3"/>
  <c r="W35" i="1"/>
  <c r="W30" i="1"/>
  <c r="W31" i="3"/>
  <c r="W45" i="3"/>
  <c r="S21" i="1"/>
  <c r="S28" i="1"/>
  <c r="U52" i="3"/>
  <c r="R67" i="4"/>
  <c r="Q82" i="4"/>
  <c r="P82" i="4"/>
  <c r="O82" i="4"/>
  <c r="N82" i="4"/>
  <c r="M82" i="4"/>
  <c r="L82" i="4"/>
  <c r="K82" i="4"/>
  <c r="J82" i="4"/>
  <c r="I82" i="4"/>
  <c r="H82" i="4"/>
  <c r="G82" i="4"/>
  <c r="F82" i="4"/>
  <c r="E82" i="4"/>
  <c r="D82" i="4"/>
  <c r="Q60" i="4"/>
  <c r="P60" i="4"/>
  <c r="O60" i="4"/>
  <c r="N60" i="4"/>
  <c r="M60" i="4"/>
  <c r="L60" i="4"/>
  <c r="K60" i="4"/>
  <c r="J60" i="4"/>
  <c r="I60" i="4"/>
  <c r="H60" i="4"/>
  <c r="G60" i="4"/>
  <c r="F60" i="4"/>
  <c r="E60" i="4"/>
  <c r="D60" i="4"/>
  <c r="AB36" i="1" l="1"/>
  <c r="AB59" i="3"/>
  <c r="W126" i="12"/>
  <c r="X29" i="1"/>
  <c r="W52" i="3"/>
  <c r="W37" i="1"/>
  <c r="W41" i="1"/>
  <c r="S30" i="1"/>
  <c r="S35" i="1"/>
  <c r="R37" i="4"/>
  <c r="M37" i="4"/>
  <c r="H37" i="4"/>
  <c r="X36" i="1" l="1"/>
  <c r="W42" i="1"/>
  <c r="W45" i="1"/>
  <c r="W49" i="1"/>
  <c r="S41" i="1"/>
  <c r="S37" i="1"/>
  <c r="G451" i="17"/>
  <c r="G418" i="17"/>
  <c r="G386" i="17"/>
  <c r="G354" i="17"/>
  <c r="G290" i="17"/>
  <c r="G258" i="17"/>
  <c r="G226" i="17"/>
  <c r="G194" i="17"/>
  <c r="G130" i="17"/>
  <c r="G98" i="17"/>
  <c r="G66" i="17"/>
  <c r="G34" i="17"/>
  <c r="D450" i="17"/>
  <c r="D417" i="17"/>
  <c r="D385" i="17"/>
  <c r="D353" i="17"/>
  <c r="D289" i="17"/>
  <c r="D320" i="17"/>
  <c r="D257" i="17"/>
  <c r="D225" i="17"/>
  <c r="D193" i="17"/>
  <c r="E160" i="17"/>
  <c r="H97" i="17"/>
  <c r="H65" i="17"/>
  <c r="D33" i="17"/>
  <c r="AB50" i="1" l="1"/>
  <c r="H33" i="17"/>
  <c r="H385" i="17"/>
  <c r="H417" i="17"/>
  <c r="H193" i="17"/>
  <c r="H450" i="17"/>
  <c r="H225" i="17"/>
  <c r="H257" i="17"/>
  <c r="W51" i="1"/>
  <c r="S45" i="1"/>
  <c r="S49" i="1"/>
  <c r="S42" i="1"/>
  <c r="G483" i="17"/>
  <c r="H353" i="17"/>
  <c r="D482" i="17"/>
  <c r="H289" i="17"/>
  <c r="D321" i="17"/>
  <c r="G160" i="17"/>
  <c r="F320" i="17"/>
  <c r="F160" i="17"/>
  <c r="E320" i="17"/>
  <c r="D160" i="17"/>
  <c r="H129" i="17"/>
  <c r="D161" i="17"/>
  <c r="G320" i="17"/>
  <c r="H34" i="17"/>
  <c r="H66" i="17"/>
  <c r="G162" i="17"/>
  <c r="G322" i="17"/>
  <c r="H64" i="17"/>
  <c r="H128" i="17"/>
  <c r="H256" i="17"/>
  <c r="H384" i="17"/>
  <c r="H32" i="17"/>
  <c r="H96" i="17"/>
  <c r="H224" i="17"/>
  <c r="H449" i="17"/>
  <c r="H416" i="17"/>
  <c r="H352" i="17"/>
  <c r="H288" i="17"/>
  <c r="H192" i="17"/>
  <c r="F323" i="17" l="1"/>
  <c r="H161" i="17"/>
  <c r="H321" i="17"/>
  <c r="E323" i="17"/>
  <c r="X50" i="1"/>
  <c r="S51" i="1"/>
  <c r="H482" i="17"/>
  <c r="D484" i="17"/>
  <c r="D323" i="17"/>
  <c r="H160" i="17"/>
  <c r="H320" i="17"/>
  <c r="H322" i="17"/>
  <c r="G323" i="17"/>
  <c r="G405" i="17"/>
  <c r="F404" i="17"/>
  <c r="F405" i="17"/>
  <c r="E405" i="17"/>
  <c r="D405" i="17"/>
  <c r="P69" i="4" l="1"/>
  <c r="H323" i="17"/>
  <c r="F414" i="17"/>
  <c r="R28" i="12"/>
  <c r="R27" i="12"/>
  <c r="R25" i="12"/>
  <c r="R24" i="12"/>
  <c r="R21" i="12"/>
  <c r="R16" i="12"/>
  <c r="R15" i="12"/>
  <c r="R14" i="12"/>
  <c r="R13" i="12"/>
  <c r="R9" i="12"/>
  <c r="R8" i="12"/>
  <c r="R7" i="12"/>
  <c r="P10" i="12"/>
  <c r="Q10" i="12"/>
  <c r="P65" i="12"/>
  <c r="Q65" i="12"/>
  <c r="P105" i="12"/>
  <c r="Q105" i="12"/>
  <c r="P123" i="12"/>
  <c r="Q123" i="12"/>
  <c r="U70" i="4" l="1"/>
  <c r="P71" i="4"/>
  <c r="H483" i="17"/>
  <c r="G484" i="17"/>
  <c r="R60" i="4"/>
  <c r="R82" i="4"/>
  <c r="Q116" i="12"/>
  <c r="P116" i="12"/>
  <c r="P73" i="4"/>
  <c r="F419" i="17"/>
  <c r="P22" i="3" l="1"/>
  <c r="U74" i="4"/>
  <c r="H484" i="17"/>
  <c r="P77" i="4"/>
  <c r="D7" i="1"/>
  <c r="E7" i="1"/>
  <c r="F7" i="1"/>
  <c r="G7" i="1"/>
  <c r="H7" i="1"/>
  <c r="I7" i="1"/>
  <c r="J7" i="1"/>
  <c r="K7" i="1"/>
  <c r="L7" i="1"/>
  <c r="M7" i="1"/>
  <c r="N7" i="1"/>
  <c r="O7" i="1"/>
  <c r="P7" i="1"/>
  <c r="Q7" i="1"/>
  <c r="R7" i="1"/>
  <c r="P8" i="1"/>
  <c r="Q8" i="1"/>
  <c r="R8" i="1"/>
  <c r="P9" i="1"/>
  <c r="P39" i="1"/>
  <c r="Q39" i="1"/>
  <c r="R39" i="1"/>
  <c r="P44" i="1"/>
  <c r="Q44" i="1"/>
  <c r="R44" i="1"/>
  <c r="D8" i="1"/>
  <c r="E8" i="1"/>
  <c r="F8" i="1"/>
  <c r="G8" i="1"/>
  <c r="H8" i="1"/>
  <c r="I8" i="1"/>
  <c r="J8" i="1"/>
  <c r="K8" i="1"/>
  <c r="L8" i="1"/>
  <c r="M8" i="1"/>
  <c r="N8" i="1"/>
  <c r="O8" i="1"/>
  <c r="F8" i="3" l="1"/>
  <c r="G7" i="3"/>
  <c r="M8" i="3"/>
  <c r="E8" i="3"/>
  <c r="U14" i="1"/>
  <c r="F7" i="3"/>
  <c r="L8" i="3"/>
  <c r="W13" i="1"/>
  <c r="M7" i="3"/>
  <c r="V13" i="1"/>
  <c r="D7" i="3"/>
  <c r="U13" i="1"/>
  <c r="K7" i="3"/>
  <c r="I8" i="3"/>
  <c r="D8" i="3"/>
  <c r="E7" i="3"/>
  <c r="K8" i="3"/>
  <c r="L7" i="3"/>
  <c r="J8" i="3"/>
  <c r="J7" i="3"/>
  <c r="H8" i="3"/>
  <c r="V12" i="1"/>
  <c r="I7" i="3"/>
  <c r="G8" i="3"/>
  <c r="U12" i="1"/>
  <c r="H7" i="3"/>
  <c r="U36" i="3"/>
  <c r="R7" i="3"/>
  <c r="W12" i="1"/>
  <c r="P79" i="4"/>
  <c r="U78" i="4"/>
  <c r="O8" i="3"/>
  <c r="T13" i="1"/>
  <c r="O7" i="3"/>
  <c r="T12" i="1"/>
  <c r="N8" i="3"/>
  <c r="S13" i="1"/>
  <c r="N7" i="3"/>
  <c r="S12" i="1"/>
  <c r="P43" i="3"/>
  <c r="P9" i="3"/>
  <c r="Q12" i="1"/>
  <c r="Q7" i="3"/>
  <c r="P12" i="1"/>
  <c r="P7" i="3"/>
  <c r="Q13" i="1"/>
  <c r="Q8" i="3"/>
  <c r="P13" i="1"/>
  <c r="P8" i="3"/>
  <c r="R13" i="1"/>
  <c r="R8" i="3"/>
  <c r="R12" i="1"/>
  <c r="R14" i="3" l="1"/>
  <c r="T14" i="3"/>
  <c r="U15" i="3"/>
  <c r="U16" i="3"/>
  <c r="U57" i="3"/>
  <c r="T15" i="3"/>
  <c r="V15" i="3"/>
  <c r="S14" i="3"/>
  <c r="U14" i="3"/>
  <c r="S15" i="3"/>
  <c r="W14" i="3"/>
  <c r="W15" i="3"/>
  <c r="V14" i="3"/>
  <c r="P29" i="3"/>
  <c r="P50" i="3"/>
  <c r="R15" i="3"/>
  <c r="F437" i="17" l="1"/>
  <c r="F438" i="17"/>
  <c r="Q69" i="4" l="1"/>
  <c r="F447" i="17"/>
  <c r="Q71" i="4" l="1"/>
  <c r="V70" i="4"/>
  <c r="F452" i="17"/>
  <c r="Q73" i="4"/>
  <c r="Q22" i="3" l="1"/>
  <c r="V74" i="4"/>
  <c r="Q77" i="4"/>
  <c r="G404" i="17"/>
  <c r="E404" i="17"/>
  <c r="D404" i="17"/>
  <c r="P25" i="4" l="1"/>
  <c r="P88" i="4"/>
  <c r="P47" i="4"/>
  <c r="V78" i="4"/>
  <c r="V36" i="3"/>
  <c r="Q29" i="3"/>
  <c r="Q79" i="4"/>
  <c r="Q43" i="3"/>
  <c r="G414" i="17"/>
  <c r="D414" i="17"/>
  <c r="E414" i="17"/>
  <c r="F372" i="17"/>
  <c r="F373" i="17"/>
  <c r="F340" i="17"/>
  <c r="F341" i="17"/>
  <c r="F244" i="17"/>
  <c r="F245" i="17"/>
  <c r="F212" i="17"/>
  <c r="F213" i="17"/>
  <c r="U48" i="4" l="1"/>
  <c r="U89" i="4"/>
  <c r="U26" i="4"/>
  <c r="O69" i="4"/>
  <c r="J69" i="4"/>
  <c r="P92" i="4"/>
  <c r="K69" i="4"/>
  <c r="N69" i="4"/>
  <c r="N71" i="4" s="1"/>
  <c r="P49" i="4"/>
  <c r="P51" i="4"/>
  <c r="Q50" i="3"/>
  <c r="V57" i="3"/>
  <c r="G419" i="17"/>
  <c r="E419" i="17"/>
  <c r="D419" i="17"/>
  <c r="P29" i="4"/>
  <c r="F382" i="17"/>
  <c r="F222" i="17"/>
  <c r="F350" i="17"/>
  <c r="F254" i="17"/>
  <c r="F180" i="17"/>
  <c r="F181" i="17"/>
  <c r="F116" i="17"/>
  <c r="F117" i="17"/>
  <c r="J71" i="4" l="1"/>
  <c r="S70" i="4"/>
  <c r="K71" i="4"/>
  <c r="U52" i="4"/>
  <c r="U93" i="4"/>
  <c r="P23" i="3"/>
  <c r="R69" i="4"/>
  <c r="T70" i="4"/>
  <c r="O71" i="4"/>
  <c r="O70" i="4"/>
  <c r="P70" i="4"/>
  <c r="G69" i="4"/>
  <c r="H418" i="17"/>
  <c r="I69" i="4"/>
  <c r="P53" i="4"/>
  <c r="P20" i="3"/>
  <c r="U30" i="4"/>
  <c r="P33" i="4"/>
  <c r="P55" i="4"/>
  <c r="P96" i="4"/>
  <c r="F126" i="17"/>
  <c r="K73" i="4"/>
  <c r="F259" i="17"/>
  <c r="J73" i="4"/>
  <c r="F227" i="17"/>
  <c r="N73" i="4"/>
  <c r="F355" i="17"/>
  <c r="O73" i="4"/>
  <c r="F387" i="17"/>
  <c r="P21" i="3"/>
  <c r="F190" i="17"/>
  <c r="F149" i="17"/>
  <c r="F148" i="17"/>
  <c r="F276" i="17"/>
  <c r="F277" i="17"/>
  <c r="F84" i="17"/>
  <c r="F85" i="17"/>
  <c r="F52" i="17"/>
  <c r="F53" i="17"/>
  <c r="R71" i="4" l="1"/>
  <c r="N70" i="4"/>
  <c r="G71" i="4"/>
  <c r="U37" i="3"/>
  <c r="W70" i="4"/>
  <c r="E69" i="4"/>
  <c r="F69" i="4"/>
  <c r="K77" i="4"/>
  <c r="L69" i="4"/>
  <c r="J77" i="4"/>
  <c r="I71" i="4"/>
  <c r="K22" i="3"/>
  <c r="U56" i="4"/>
  <c r="S74" i="4"/>
  <c r="J22" i="3"/>
  <c r="U34" i="3"/>
  <c r="P44" i="3"/>
  <c r="U97" i="4"/>
  <c r="P24" i="3"/>
  <c r="U35" i="3"/>
  <c r="P41" i="3"/>
  <c r="U34" i="4"/>
  <c r="O22" i="3"/>
  <c r="T74" i="4"/>
  <c r="O77" i="4"/>
  <c r="P42" i="3"/>
  <c r="P57" i="4"/>
  <c r="N77" i="4"/>
  <c r="R73" i="4"/>
  <c r="N22" i="3"/>
  <c r="I73" i="4"/>
  <c r="F195" i="17"/>
  <c r="G73" i="4"/>
  <c r="F131" i="17"/>
  <c r="F94" i="17"/>
  <c r="F286" i="17"/>
  <c r="F158" i="17"/>
  <c r="F62" i="17"/>
  <c r="F20" i="17"/>
  <c r="F21" i="17"/>
  <c r="H10" i="17"/>
  <c r="P78" i="4" l="1"/>
  <c r="K70" i="4"/>
  <c r="J79" i="4"/>
  <c r="E71" i="4"/>
  <c r="P36" i="3"/>
  <c r="J70" i="4"/>
  <c r="J43" i="3"/>
  <c r="D69" i="4"/>
  <c r="L70" i="4"/>
  <c r="G77" i="4"/>
  <c r="Q70" i="4"/>
  <c r="K43" i="3"/>
  <c r="M69" i="4"/>
  <c r="I77" i="4"/>
  <c r="K79" i="4"/>
  <c r="L71" i="4"/>
  <c r="F71" i="4"/>
  <c r="I22" i="3"/>
  <c r="T78" i="4"/>
  <c r="G22" i="3"/>
  <c r="U55" i="3"/>
  <c r="S36" i="3"/>
  <c r="U38" i="3"/>
  <c r="U58" i="3"/>
  <c r="T36" i="3"/>
  <c r="F163" i="17"/>
  <c r="R22" i="3"/>
  <c r="W74" i="4"/>
  <c r="P49" i="3"/>
  <c r="U56" i="3"/>
  <c r="N43" i="3"/>
  <c r="P45" i="3"/>
  <c r="N79" i="4"/>
  <c r="R77" i="4"/>
  <c r="O78" i="4"/>
  <c r="O43" i="3"/>
  <c r="O79" i="4"/>
  <c r="G43" i="3"/>
  <c r="E73" i="4"/>
  <c r="F67" i="17"/>
  <c r="L73" i="4"/>
  <c r="F291" i="17"/>
  <c r="F73" i="4"/>
  <c r="F99" i="17"/>
  <c r="F30" i="17"/>
  <c r="R100" i="4"/>
  <c r="R41" i="4"/>
  <c r="R19" i="4"/>
  <c r="R16" i="4"/>
  <c r="R10" i="4"/>
  <c r="R7" i="4"/>
  <c r="P8" i="4"/>
  <c r="Q8" i="4"/>
  <c r="P11" i="4"/>
  <c r="Q11" i="4"/>
  <c r="P13" i="4"/>
  <c r="Q13" i="4"/>
  <c r="P17" i="4"/>
  <c r="Q17" i="4"/>
  <c r="P20" i="4"/>
  <c r="Q20" i="4"/>
  <c r="P22" i="4"/>
  <c r="Q22" i="4"/>
  <c r="P42" i="4"/>
  <c r="Q42" i="4"/>
  <c r="H446" i="17"/>
  <c r="H445" i="17"/>
  <c r="H444" i="17"/>
  <c r="H443" i="17"/>
  <c r="H442" i="17"/>
  <c r="H440" i="17"/>
  <c r="H439" i="17"/>
  <c r="G438" i="17"/>
  <c r="E438" i="17"/>
  <c r="D438" i="17"/>
  <c r="G437" i="17"/>
  <c r="E437" i="17"/>
  <c r="D437" i="17"/>
  <c r="H436" i="17"/>
  <c r="H435" i="17"/>
  <c r="H434" i="17"/>
  <c r="H433" i="17"/>
  <c r="H432" i="17"/>
  <c r="H430" i="17"/>
  <c r="H429" i="17"/>
  <c r="H427" i="17"/>
  <c r="H413" i="17"/>
  <c r="H412" i="17"/>
  <c r="H411" i="17"/>
  <c r="H410" i="17"/>
  <c r="H409" i="17"/>
  <c r="H407" i="17"/>
  <c r="H406" i="17"/>
  <c r="H403" i="17"/>
  <c r="H402" i="17"/>
  <c r="H401" i="17"/>
  <c r="H400" i="17"/>
  <c r="H399" i="17"/>
  <c r="H397" i="17"/>
  <c r="H396" i="17"/>
  <c r="H394" i="17"/>
  <c r="R70" i="4" l="1"/>
  <c r="I43" i="3"/>
  <c r="J50" i="3"/>
  <c r="K50" i="3"/>
  <c r="P88" i="12"/>
  <c r="P78" i="12"/>
  <c r="P54" i="12" s="1"/>
  <c r="P79" i="12"/>
  <c r="P90" i="12"/>
  <c r="I79" i="4"/>
  <c r="P77" i="12"/>
  <c r="P26" i="12" s="1"/>
  <c r="P91" i="12"/>
  <c r="H69" i="4"/>
  <c r="P80" i="12"/>
  <c r="P56" i="12" s="1"/>
  <c r="Q25" i="4"/>
  <c r="I70" i="4"/>
  <c r="P96" i="12"/>
  <c r="P63" i="12" s="1"/>
  <c r="P114" i="12" s="1"/>
  <c r="Q47" i="4"/>
  <c r="D71" i="4"/>
  <c r="P98" i="12"/>
  <c r="P125" i="12" s="1"/>
  <c r="Q88" i="4"/>
  <c r="F77" i="4"/>
  <c r="G79" i="4"/>
  <c r="P89" i="12"/>
  <c r="P18" i="12" s="1"/>
  <c r="P67" i="12" s="1"/>
  <c r="P118" i="12" s="1"/>
  <c r="E77" i="4"/>
  <c r="M71" i="4"/>
  <c r="P12" i="12"/>
  <c r="P57" i="3"/>
  <c r="L77" i="4"/>
  <c r="W8" i="4"/>
  <c r="F22" i="3"/>
  <c r="V14" i="4"/>
  <c r="W17" i="4"/>
  <c r="L22" i="3"/>
  <c r="W11" i="4"/>
  <c r="U14" i="4"/>
  <c r="W20" i="4"/>
  <c r="U23" i="4"/>
  <c r="V23" i="4"/>
  <c r="W42" i="4"/>
  <c r="E22" i="3"/>
  <c r="U59" i="3"/>
  <c r="R43" i="3"/>
  <c r="W78" i="4"/>
  <c r="R29" i="3"/>
  <c r="W36" i="3"/>
  <c r="O50" i="3"/>
  <c r="T57" i="3"/>
  <c r="N50" i="3"/>
  <c r="P35" i="4"/>
  <c r="P27" i="4"/>
  <c r="R79" i="4"/>
  <c r="O57" i="3"/>
  <c r="P87" i="12"/>
  <c r="P76" i="12"/>
  <c r="P85" i="12"/>
  <c r="P61" i="12"/>
  <c r="P112" i="12" s="1"/>
  <c r="G50" i="3"/>
  <c r="M73" i="4"/>
  <c r="D73" i="4"/>
  <c r="F35" i="17"/>
  <c r="Q12" i="12"/>
  <c r="Q96" i="12"/>
  <c r="Q89" i="12"/>
  <c r="Q18" i="12" s="1"/>
  <c r="Q76" i="12"/>
  <c r="Q61" i="12"/>
  <c r="Q78" i="12"/>
  <c r="Q87" i="12"/>
  <c r="Q91" i="12"/>
  <c r="Q80" i="12"/>
  <c r="Q98" i="12"/>
  <c r="Q90" i="12"/>
  <c r="Q85" i="12"/>
  <c r="Q79" i="12"/>
  <c r="Q88" i="12"/>
  <c r="P38" i="4"/>
  <c r="P6" i="1"/>
  <c r="Q38" i="4"/>
  <c r="Q6" i="1"/>
  <c r="Q77" i="12"/>
  <c r="Q75" i="4"/>
  <c r="E447" i="17"/>
  <c r="G447" i="17"/>
  <c r="D447" i="17"/>
  <c r="H404" i="17"/>
  <c r="H438" i="17"/>
  <c r="H437" i="17"/>
  <c r="H405" i="17"/>
  <c r="P75" i="4"/>
  <c r="R75" i="4"/>
  <c r="N36" i="3"/>
  <c r="O36" i="3"/>
  <c r="Q74" i="4"/>
  <c r="H414" i="17"/>
  <c r="L79" i="4" l="1"/>
  <c r="E79" i="4"/>
  <c r="V89" i="4"/>
  <c r="M70" i="4"/>
  <c r="V26" i="4"/>
  <c r="I50" i="3"/>
  <c r="Q49" i="4"/>
  <c r="Q36" i="3"/>
  <c r="J78" i="4"/>
  <c r="E43" i="3"/>
  <c r="P53" i="12"/>
  <c r="P107" i="12"/>
  <c r="P19" i="12"/>
  <c r="P68" i="12" s="1"/>
  <c r="P119" i="12" s="1"/>
  <c r="P64" i="12"/>
  <c r="P115" i="12" s="1"/>
  <c r="P17" i="12"/>
  <c r="P66" i="12" s="1"/>
  <c r="P117" i="12" s="1"/>
  <c r="H71" i="4"/>
  <c r="V48" i="4"/>
  <c r="P106" i="12"/>
  <c r="P33" i="12" s="1"/>
  <c r="P124" i="12"/>
  <c r="D77" i="4"/>
  <c r="Q27" i="4"/>
  <c r="P99" i="12"/>
  <c r="P20" i="12"/>
  <c r="P69" i="12" s="1"/>
  <c r="P120" i="12" s="1"/>
  <c r="M77" i="4"/>
  <c r="K36" i="3"/>
  <c r="Q92" i="4"/>
  <c r="P55" i="12"/>
  <c r="Q78" i="4"/>
  <c r="K78" i="4"/>
  <c r="Q51" i="4"/>
  <c r="L78" i="4"/>
  <c r="F43" i="3"/>
  <c r="L43" i="3"/>
  <c r="F79" i="4"/>
  <c r="L36" i="3"/>
  <c r="M22" i="3"/>
  <c r="V11" i="1"/>
  <c r="H73" i="4"/>
  <c r="U11" i="1"/>
  <c r="J36" i="3"/>
  <c r="Q67" i="12"/>
  <c r="Q118" i="12" s="1"/>
  <c r="P32" i="12"/>
  <c r="R50" i="3"/>
  <c r="W57" i="3"/>
  <c r="P10" i="1"/>
  <c r="P103" i="12"/>
  <c r="P92" i="12"/>
  <c r="P23" i="1" s="1"/>
  <c r="P52" i="12"/>
  <c r="H419" i="17"/>
  <c r="G452" i="17"/>
  <c r="E50" i="3"/>
  <c r="D452" i="17"/>
  <c r="Q29" i="4"/>
  <c r="R74" i="4"/>
  <c r="D22" i="3"/>
  <c r="E452" i="17"/>
  <c r="Q92" i="12"/>
  <c r="Q23" i="1" s="1"/>
  <c r="Q56" i="12"/>
  <c r="Q20" i="12"/>
  <c r="Q112" i="12"/>
  <c r="Q63" i="12"/>
  <c r="Q114" i="12" s="1"/>
  <c r="Q99" i="12"/>
  <c r="Q19" i="12"/>
  <c r="Q55" i="12"/>
  <c r="Q106" i="12"/>
  <c r="Q125" i="12"/>
  <c r="Q54" i="12"/>
  <c r="Q17" i="12"/>
  <c r="Q64" i="12"/>
  <c r="Q115" i="12" s="1"/>
  <c r="Q52" i="12"/>
  <c r="Q103" i="12"/>
  <c r="P6" i="3"/>
  <c r="Q6" i="3"/>
  <c r="Q26" i="12"/>
  <c r="Q53" i="12"/>
  <c r="Q107" i="12"/>
  <c r="L74" i="4"/>
  <c r="I74" i="4"/>
  <c r="J74" i="4"/>
  <c r="P74" i="4"/>
  <c r="O74" i="4"/>
  <c r="N74" i="4"/>
  <c r="K74" i="4"/>
  <c r="H447" i="17"/>
  <c r="Q21" i="3" l="1"/>
  <c r="Q23" i="3"/>
  <c r="D43" i="3"/>
  <c r="L57" i="3"/>
  <c r="K57" i="3"/>
  <c r="J57" i="3"/>
  <c r="V93" i="4"/>
  <c r="P22" i="12"/>
  <c r="P29" i="12" s="1"/>
  <c r="Q53" i="4"/>
  <c r="V52" i="4"/>
  <c r="D79" i="4"/>
  <c r="P121" i="12"/>
  <c r="P126" i="12" s="1"/>
  <c r="I78" i="4"/>
  <c r="H77" i="4"/>
  <c r="F50" i="3"/>
  <c r="L50" i="3"/>
  <c r="H451" i="17"/>
  <c r="P26" i="1"/>
  <c r="Q124" i="12"/>
  <c r="R78" i="4"/>
  <c r="P31" i="12"/>
  <c r="R36" i="3"/>
  <c r="Q57" i="3"/>
  <c r="M43" i="3"/>
  <c r="P108" i="12"/>
  <c r="Q26" i="1"/>
  <c r="M79" i="4"/>
  <c r="H22" i="3"/>
  <c r="M74" i="4"/>
  <c r="V13" i="3"/>
  <c r="V35" i="3"/>
  <c r="Q66" i="12"/>
  <c r="Q117" i="12" s="1"/>
  <c r="Q69" i="12"/>
  <c r="Q120" i="12" s="1"/>
  <c r="Q32" i="12"/>
  <c r="Q68" i="12"/>
  <c r="Q119" i="12" s="1"/>
  <c r="P70" i="12"/>
  <c r="Q20" i="3"/>
  <c r="V30" i="4"/>
  <c r="P10" i="3"/>
  <c r="U13" i="3"/>
  <c r="P98" i="4"/>
  <c r="U15" i="1"/>
  <c r="Q33" i="12"/>
  <c r="Q31" i="12"/>
  <c r="P48" i="3"/>
  <c r="Q96" i="4"/>
  <c r="Q55" i="4"/>
  <c r="Q33" i="4"/>
  <c r="D50" i="3"/>
  <c r="I36" i="3"/>
  <c r="Q22" i="12"/>
  <c r="Q29" i="12" s="1"/>
  <c r="P24" i="1"/>
  <c r="P27" i="3"/>
  <c r="Q108" i="12"/>
  <c r="H381" i="17"/>
  <c r="H380" i="17"/>
  <c r="H379" i="17"/>
  <c r="H378" i="17"/>
  <c r="H377" i="17"/>
  <c r="H375" i="17"/>
  <c r="H374" i="17"/>
  <c r="G373" i="17"/>
  <c r="E373" i="17"/>
  <c r="D373" i="17"/>
  <c r="G372" i="17"/>
  <c r="E372" i="17"/>
  <c r="D372" i="17"/>
  <c r="H370" i="17"/>
  <c r="H369" i="17"/>
  <c r="H368" i="17"/>
  <c r="H367" i="17"/>
  <c r="H365" i="17"/>
  <c r="H364" i="17"/>
  <c r="H362" i="17"/>
  <c r="O123" i="12"/>
  <c r="O105" i="12"/>
  <c r="O65" i="12"/>
  <c r="O10" i="12"/>
  <c r="O42" i="4"/>
  <c r="O22" i="4"/>
  <c r="O20" i="4"/>
  <c r="O17" i="4"/>
  <c r="O13" i="4"/>
  <c r="O11" i="4"/>
  <c r="O8" i="4"/>
  <c r="O44" i="1"/>
  <c r="O39" i="1"/>
  <c r="O9" i="1"/>
  <c r="V37" i="3" l="1"/>
  <c r="H79" i="4"/>
  <c r="M50" i="3"/>
  <c r="P34" i="12"/>
  <c r="M78" i="4"/>
  <c r="H43" i="3"/>
  <c r="Q40" i="1"/>
  <c r="O47" i="4"/>
  <c r="P32" i="1"/>
  <c r="O88" i="4"/>
  <c r="H452" i="17"/>
  <c r="P40" i="1"/>
  <c r="T14" i="4"/>
  <c r="T14" i="1"/>
  <c r="T23" i="4"/>
  <c r="M36" i="3"/>
  <c r="U17" i="3"/>
  <c r="V34" i="3"/>
  <c r="Q121" i="12"/>
  <c r="Q70" i="12"/>
  <c r="Q27" i="3"/>
  <c r="Q24" i="3"/>
  <c r="Q35" i="4"/>
  <c r="V34" i="4"/>
  <c r="Q57" i="4"/>
  <c r="V56" i="4"/>
  <c r="Q44" i="3"/>
  <c r="V97" i="4"/>
  <c r="Q34" i="12"/>
  <c r="H371" i="17"/>
  <c r="O25" i="4"/>
  <c r="P52" i="3"/>
  <c r="P90" i="4"/>
  <c r="Q42" i="3"/>
  <c r="Q41" i="3"/>
  <c r="O116" i="12"/>
  <c r="O38" i="4"/>
  <c r="O9" i="3"/>
  <c r="P31" i="3"/>
  <c r="P47" i="12"/>
  <c r="P101" i="4"/>
  <c r="P74" i="12"/>
  <c r="Q32" i="1"/>
  <c r="O85" i="12"/>
  <c r="O79" i="12"/>
  <c r="O55" i="12" s="1"/>
  <c r="O88" i="12"/>
  <c r="O12" i="12"/>
  <c r="O77" i="12"/>
  <c r="O26" i="12" s="1"/>
  <c r="O96" i="12"/>
  <c r="O89" i="12"/>
  <c r="O18" i="12" s="1"/>
  <c r="O76" i="12"/>
  <c r="O52" i="12" s="1"/>
  <c r="O98" i="12"/>
  <c r="O90" i="12"/>
  <c r="O78" i="12"/>
  <c r="O91" i="12"/>
  <c r="O87" i="12"/>
  <c r="O61" i="12"/>
  <c r="O112" i="12" s="1"/>
  <c r="E382" i="17"/>
  <c r="G382" i="17"/>
  <c r="D382" i="17"/>
  <c r="H373" i="17"/>
  <c r="H372" i="17"/>
  <c r="O6" i="1"/>
  <c r="N44" i="1"/>
  <c r="N39" i="1"/>
  <c r="N9" i="1"/>
  <c r="T48" i="4" l="1"/>
  <c r="T89" i="4"/>
  <c r="H50" i="3"/>
  <c r="O49" i="4"/>
  <c r="O80" i="12"/>
  <c r="O56" i="12" s="1"/>
  <c r="Q47" i="1"/>
  <c r="O51" i="4"/>
  <c r="O63" i="12"/>
  <c r="O114" i="12" s="1"/>
  <c r="Q126" i="12"/>
  <c r="P33" i="1"/>
  <c r="P47" i="1"/>
  <c r="O106" i="12"/>
  <c r="O92" i="4"/>
  <c r="S14" i="1"/>
  <c r="T16" i="3"/>
  <c r="V38" i="3"/>
  <c r="V55" i="3"/>
  <c r="V58" i="3"/>
  <c r="O67" i="12"/>
  <c r="O118" i="12" s="1"/>
  <c r="O32" i="12"/>
  <c r="O64" i="12"/>
  <c r="O115" i="12" s="1"/>
  <c r="Q49" i="3"/>
  <c r="V56" i="3"/>
  <c r="O10" i="1"/>
  <c r="T11" i="1"/>
  <c r="O27" i="4"/>
  <c r="T26" i="4"/>
  <c r="Q45" i="3"/>
  <c r="E387" i="17"/>
  <c r="O29" i="4"/>
  <c r="Q48" i="3"/>
  <c r="D387" i="17"/>
  <c r="G387" i="17"/>
  <c r="O17" i="12"/>
  <c r="O19" i="12"/>
  <c r="N9" i="3"/>
  <c r="O6" i="3"/>
  <c r="P49" i="12"/>
  <c r="P81" i="12"/>
  <c r="O54" i="12"/>
  <c r="O107" i="12"/>
  <c r="O99" i="12"/>
  <c r="O53" i="12"/>
  <c r="O92" i="12"/>
  <c r="O23" i="1" s="1"/>
  <c r="O103" i="12"/>
  <c r="O125" i="12"/>
  <c r="H382" i="17"/>
  <c r="N42" i="4"/>
  <c r="N22" i="4"/>
  <c r="N20" i="4"/>
  <c r="N17" i="4"/>
  <c r="N13" i="4"/>
  <c r="N11" i="4"/>
  <c r="N8" i="4"/>
  <c r="N123" i="12"/>
  <c r="R123" i="12" s="1"/>
  <c r="N105" i="12"/>
  <c r="R105" i="12" s="1"/>
  <c r="N65" i="12"/>
  <c r="N10" i="12"/>
  <c r="R10" i="12" s="1"/>
  <c r="H349" i="17"/>
  <c r="H348" i="17"/>
  <c r="H347" i="17"/>
  <c r="H346" i="17"/>
  <c r="H345" i="17"/>
  <c r="H343" i="17"/>
  <c r="H342" i="17"/>
  <c r="G341" i="17"/>
  <c r="E341" i="17"/>
  <c r="D341" i="17"/>
  <c r="G340" i="17"/>
  <c r="E340" i="17"/>
  <c r="D340" i="17"/>
  <c r="H339" i="17"/>
  <c r="H338" i="17"/>
  <c r="H337" i="17"/>
  <c r="H336" i="17"/>
  <c r="H335" i="17"/>
  <c r="H333" i="17"/>
  <c r="H332" i="17"/>
  <c r="H330" i="17"/>
  <c r="O23" i="3" l="1"/>
  <c r="T52" i="4"/>
  <c r="O20" i="12"/>
  <c r="O22" i="12" s="1"/>
  <c r="O29" i="12" s="1"/>
  <c r="T93" i="4"/>
  <c r="O53" i="4"/>
  <c r="O33" i="12"/>
  <c r="N47" i="4"/>
  <c r="H386" i="17"/>
  <c r="O26" i="1"/>
  <c r="O124" i="12"/>
  <c r="O31" i="12"/>
  <c r="N25" i="4"/>
  <c r="N88" i="4"/>
  <c r="O108" i="12"/>
  <c r="T15" i="1"/>
  <c r="S23" i="4"/>
  <c r="S16" i="3"/>
  <c r="V59" i="3"/>
  <c r="T37" i="3"/>
  <c r="O68" i="12"/>
  <c r="O119" i="12" s="1"/>
  <c r="O66" i="12"/>
  <c r="O117" i="12" s="1"/>
  <c r="O10" i="3"/>
  <c r="T13" i="3"/>
  <c r="O20" i="3"/>
  <c r="T30" i="4"/>
  <c r="R13" i="4"/>
  <c r="S14" i="4"/>
  <c r="P17" i="1"/>
  <c r="P50" i="12"/>
  <c r="O96" i="4"/>
  <c r="O55" i="4"/>
  <c r="O33" i="4"/>
  <c r="N116" i="12"/>
  <c r="R116" i="12" s="1"/>
  <c r="R65" i="12"/>
  <c r="R22" i="4"/>
  <c r="O21" i="3"/>
  <c r="O31" i="4"/>
  <c r="N12" i="12"/>
  <c r="N77" i="12"/>
  <c r="N96" i="12"/>
  <c r="N89" i="12"/>
  <c r="N76" i="12"/>
  <c r="N80" i="12"/>
  <c r="N98" i="12"/>
  <c r="N90" i="12"/>
  <c r="R90" i="12" s="1"/>
  <c r="N61" i="12"/>
  <c r="N78" i="12"/>
  <c r="N87" i="12"/>
  <c r="R87" i="12" s="1"/>
  <c r="N91" i="12"/>
  <c r="R91" i="12" s="1"/>
  <c r="N85" i="12"/>
  <c r="R85" i="12" s="1"/>
  <c r="N79" i="12"/>
  <c r="N88" i="12"/>
  <c r="R88" i="12" s="1"/>
  <c r="P31" i="4"/>
  <c r="P94" i="4"/>
  <c r="Q31" i="4"/>
  <c r="G350" i="17"/>
  <c r="H341" i="17"/>
  <c r="O24" i="1"/>
  <c r="N38" i="4"/>
  <c r="N6" i="1"/>
  <c r="E350" i="17"/>
  <c r="H340" i="17"/>
  <c r="D350" i="17"/>
  <c r="D276" i="17"/>
  <c r="L42" i="4"/>
  <c r="L22" i="4"/>
  <c r="L20" i="4"/>
  <c r="L17" i="4"/>
  <c r="L13" i="4"/>
  <c r="M7" i="4"/>
  <c r="H285" i="17"/>
  <c r="H284" i="17"/>
  <c r="H283" i="17"/>
  <c r="H282" i="17"/>
  <c r="H281" i="17"/>
  <c r="H279" i="17"/>
  <c r="H278" i="17"/>
  <c r="G277" i="17"/>
  <c r="E277" i="17"/>
  <c r="D277" i="17"/>
  <c r="G276" i="17"/>
  <c r="E276" i="17"/>
  <c r="H275" i="17"/>
  <c r="H273" i="17"/>
  <c r="H272" i="17"/>
  <c r="H274" i="17"/>
  <c r="H271" i="17"/>
  <c r="H269" i="17"/>
  <c r="H268" i="17"/>
  <c r="H266" i="17"/>
  <c r="M28" i="12"/>
  <c r="M27" i="12"/>
  <c r="M25" i="12"/>
  <c r="M24" i="12"/>
  <c r="M21" i="12"/>
  <c r="M16" i="12"/>
  <c r="M15" i="12"/>
  <c r="M14" i="12"/>
  <c r="M13" i="12"/>
  <c r="M9" i="12"/>
  <c r="M8" i="12"/>
  <c r="M7" i="12"/>
  <c r="L123" i="12"/>
  <c r="L105" i="12"/>
  <c r="L65" i="12"/>
  <c r="L10" i="12"/>
  <c r="M100" i="4"/>
  <c r="M86" i="4"/>
  <c r="M41" i="4"/>
  <c r="M19" i="4"/>
  <c r="M16" i="4"/>
  <c r="M10" i="4"/>
  <c r="L11" i="4"/>
  <c r="L8" i="4"/>
  <c r="L44" i="1"/>
  <c r="L39" i="1"/>
  <c r="L9" i="1"/>
  <c r="N27" i="4" l="1"/>
  <c r="R88" i="4"/>
  <c r="R47" i="4"/>
  <c r="W48" i="4" s="1"/>
  <c r="O69" i="12"/>
  <c r="O120" i="12" s="1"/>
  <c r="O121" i="12" s="1"/>
  <c r="N49" i="4"/>
  <c r="S48" i="4"/>
  <c r="S26" i="4"/>
  <c r="R25" i="4"/>
  <c r="H387" i="17"/>
  <c r="O32" i="1"/>
  <c r="N51" i="4"/>
  <c r="L47" i="4"/>
  <c r="L88" i="4"/>
  <c r="L25" i="4"/>
  <c r="S89" i="4"/>
  <c r="O40" i="1"/>
  <c r="N92" i="4"/>
  <c r="R8" i="4"/>
  <c r="R42" i="4"/>
  <c r="R17" i="4"/>
  <c r="L9" i="3"/>
  <c r="Q14" i="4"/>
  <c r="T56" i="4"/>
  <c r="W89" i="4"/>
  <c r="R20" i="4"/>
  <c r="W14" i="4"/>
  <c r="W23" i="4"/>
  <c r="R11" i="4"/>
  <c r="T35" i="3"/>
  <c r="T17" i="3"/>
  <c r="O34" i="12"/>
  <c r="P20" i="1"/>
  <c r="O27" i="3"/>
  <c r="T34" i="3"/>
  <c r="O44" i="3"/>
  <c r="T97" i="4"/>
  <c r="O24" i="3"/>
  <c r="O35" i="4"/>
  <c r="T34" i="4"/>
  <c r="N10" i="1"/>
  <c r="S11" i="1"/>
  <c r="R38" i="4"/>
  <c r="P18" i="1"/>
  <c r="P57" i="12"/>
  <c r="O98" i="4"/>
  <c r="O41" i="3"/>
  <c r="O57" i="4"/>
  <c r="O42" i="3"/>
  <c r="N29" i="4"/>
  <c r="E355" i="17"/>
  <c r="L116" i="12"/>
  <c r="R57" i="3"/>
  <c r="R6" i="1"/>
  <c r="D355" i="17"/>
  <c r="G355" i="17"/>
  <c r="N99" i="12"/>
  <c r="N106" i="12"/>
  <c r="R98" i="12"/>
  <c r="N55" i="12"/>
  <c r="R79" i="12"/>
  <c r="R55" i="12" s="1"/>
  <c r="N54" i="12"/>
  <c r="R78" i="12"/>
  <c r="R54" i="12" s="1"/>
  <c r="N56" i="12"/>
  <c r="R80" i="12"/>
  <c r="R56" i="12" s="1"/>
  <c r="N107" i="12"/>
  <c r="R77" i="12"/>
  <c r="R53" i="12" s="1"/>
  <c r="N112" i="12"/>
  <c r="R61" i="12"/>
  <c r="R112" i="12" s="1"/>
  <c r="N52" i="12"/>
  <c r="R76" i="12"/>
  <c r="N64" i="12"/>
  <c r="R12" i="12"/>
  <c r="N63" i="12"/>
  <c r="R96" i="12"/>
  <c r="N18" i="12"/>
  <c r="R89" i="12"/>
  <c r="N6" i="3"/>
  <c r="L38" i="4"/>
  <c r="Q23" i="4"/>
  <c r="N19" i="12"/>
  <c r="N53" i="12"/>
  <c r="N20" i="12"/>
  <c r="N26" i="12"/>
  <c r="N92" i="12"/>
  <c r="L78" i="12"/>
  <c r="L54" i="12" s="1"/>
  <c r="L96" i="12"/>
  <c r="L12" i="12"/>
  <c r="L98" i="12"/>
  <c r="L90" i="12"/>
  <c r="N103" i="12"/>
  <c r="L91" i="12"/>
  <c r="N125" i="12"/>
  <c r="L77" i="12"/>
  <c r="L26" i="12" s="1"/>
  <c r="N17" i="12"/>
  <c r="H350" i="17"/>
  <c r="L88" i="12"/>
  <c r="L87" i="12"/>
  <c r="L85" i="12"/>
  <c r="L61" i="12"/>
  <c r="L112" i="12" s="1"/>
  <c r="L6" i="1"/>
  <c r="L89" i="12"/>
  <c r="L18" i="12" s="1"/>
  <c r="L79" i="12"/>
  <c r="L76" i="12"/>
  <c r="L80" i="12"/>
  <c r="E286" i="17"/>
  <c r="G286" i="17"/>
  <c r="H277" i="17"/>
  <c r="H276" i="17"/>
  <c r="D286" i="17"/>
  <c r="K13" i="4"/>
  <c r="R49" i="4" l="1"/>
  <c r="S93" i="4"/>
  <c r="W26" i="4"/>
  <c r="N53" i="4"/>
  <c r="Q89" i="4"/>
  <c r="Q48" i="4"/>
  <c r="Q26" i="4"/>
  <c r="O70" i="12"/>
  <c r="R27" i="4"/>
  <c r="L49" i="4"/>
  <c r="L27" i="4"/>
  <c r="R51" i="4"/>
  <c r="L106" i="12"/>
  <c r="L33" i="12" s="1"/>
  <c r="N26" i="1"/>
  <c r="S52" i="4"/>
  <c r="H354" i="17"/>
  <c r="R125" i="12"/>
  <c r="O126" i="12"/>
  <c r="O47" i="1"/>
  <c r="L92" i="4"/>
  <c r="R107" i="12"/>
  <c r="O33" i="1"/>
  <c r="P21" i="1"/>
  <c r="S15" i="1"/>
  <c r="P14" i="4"/>
  <c r="W11" i="1"/>
  <c r="L10" i="1"/>
  <c r="W52" i="4"/>
  <c r="T55" i="3"/>
  <c r="T38" i="3"/>
  <c r="T58" i="3"/>
  <c r="R52" i="12"/>
  <c r="L67" i="12"/>
  <c r="L118" i="12" s="1"/>
  <c r="L32" i="12"/>
  <c r="L64" i="12"/>
  <c r="L115" i="12" s="1"/>
  <c r="P28" i="1"/>
  <c r="O49" i="3"/>
  <c r="T56" i="3"/>
  <c r="N10" i="3"/>
  <c r="S13" i="3"/>
  <c r="R6" i="3"/>
  <c r="R29" i="4"/>
  <c r="S30" i="4"/>
  <c r="R106" i="12"/>
  <c r="N33" i="12"/>
  <c r="R33" i="12" s="1"/>
  <c r="N31" i="12"/>
  <c r="R31" i="12" s="1"/>
  <c r="E291" i="17"/>
  <c r="L51" i="4"/>
  <c r="O48" i="3"/>
  <c r="O45" i="3"/>
  <c r="L29" i="4"/>
  <c r="N96" i="4"/>
  <c r="N55" i="4"/>
  <c r="N33" i="4"/>
  <c r="R26" i="12"/>
  <c r="N32" i="12"/>
  <c r="R32" i="12" s="1"/>
  <c r="L6" i="3"/>
  <c r="Q11" i="1"/>
  <c r="D291" i="17"/>
  <c r="G291" i="17"/>
  <c r="N21" i="3"/>
  <c r="R99" i="12"/>
  <c r="N66" i="12"/>
  <c r="R17" i="12"/>
  <c r="N108" i="12"/>
  <c r="R103" i="12"/>
  <c r="N69" i="12"/>
  <c r="R20" i="12"/>
  <c r="N67" i="12"/>
  <c r="R18" i="12"/>
  <c r="N114" i="12"/>
  <c r="R63" i="12"/>
  <c r="N23" i="1"/>
  <c r="R92" i="12"/>
  <c r="R23" i="1" s="1"/>
  <c r="N68" i="12"/>
  <c r="R19" i="12"/>
  <c r="N115" i="12"/>
  <c r="R64" i="12"/>
  <c r="N23" i="3"/>
  <c r="R92" i="4"/>
  <c r="L125" i="12"/>
  <c r="L107" i="12"/>
  <c r="N20" i="3"/>
  <c r="L19" i="12"/>
  <c r="N22" i="12"/>
  <c r="L17" i="12"/>
  <c r="L99" i="12"/>
  <c r="L53" i="12"/>
  <c r="L63" i="12"/>
  <c r="L114" i="12" s="1"/>
  <c r="L20" i="12"/>
  <c r="N31" i="4"/>
  <c r="L103" i="12"/>
  <c r="L52" i="12"/>
  <c r="L56" i="12"/>
  <c r="L55" i="12"/>
  <c r="L23" i="3"/>
  <c r="H286" i="17"/>
  <c r="R21" i="3" l="1"/>
  <c r="P35" i="1"/>
  <c r="P41" i="1" s="1"/>
  <c r="R53" i="4"/>
  <c r="L31" i="12"/>
  <c r="R115" i="12"/>
  <c r="H355" i="17"/>
  <c r="N40" i="1"/>
  <c r="Q93" i="4"/>
  <c r="L124" i="12"/>
  <c r="L26" i="1"/>
  <c r="R26" i="1"/>
  <c r="L55" i="4"/>
  <c r="N24" i="1"/>
  <c r="S56" i="4"/>
  <c r="W93" i="4"/>
  <c r="Q30" i="4"/>
  <c r="P30" i="1"/>
  <c r="S37" i="3"/>
  <c r="L10" i="3"/>
  <c r="T59" i="3"/>
  <c r="S17" i="3"/>
  <c r="S35" i="3"/>
  <c r="S34" i="3"/>
  <c r="W35" i="3"/>
  <c r="W13" i="3"/>
  <c r="L68" i="12"/>
  <c r="L119" i="12" s="1"/>
  <c r="L69" i="12"/>
  <c r="L120" i="12" s="1"/>
  <c r="L66" i="12"/>
  <c r="L117" i="12" s="1"/>
  <c r="R31" i="4"/>
  <c r="W30" i="4"/>
  <c r="U29" i="1"/>
  <c r="L92" i="12"/>
  <c r="L23" i="1" s="1"/>
  <c r="N24" i="3"/>
  <c r="R33" i="4"/>
  <c r="S34" i="4"/>
  <c r="R96" i="4"/>
  <c r="S97" i="4"/>
  <c r="L53" i="4"/>
  <c r="Q52" i="4"/>
  <c r="L21" i="3"/>
  <c r="L96" i="4"/>
  <c r="L33" i="4"/>
  <c r="H290" i="17"/>
  <c r="N98" i="4"/>
  <c r="N44" i="3"/>
  <c r="N41" i="3"/>
  <c r="N35" i="4"/>
  <c r="N42" i="3"/>
  <c r="R55" i="4"/>
  <c r="N57" i="4"/>
  <c r="Q13" i="3"/>
  <c r="N70" i="12"/>
  <c r="R70" i="12" s="1"/>
  <c r="L108" i="12"/>
  <c r="R23" i="3"/>
  <c r="N118" i="12"/>
  <c r="R67" i="12"/>
  <c r="N32" i="1"/>
  <c r="R108" i="12"/>
  <c r="Q37" i="3"/>
  <c r="R20" i="3"/>
  <c r="N29" i="12"/>
  <c r="R22" i="12"/>
  <c r="N119" i="12"/>
  <c r="R68" i="12"/>
  <c r="N124" i="12"/>
  <c r="R114" i="12"/>
  <c r="N120" i="12"/>
  <c r="R69" i="12"/>
  <c r="N117" i="12"/>
  <c r="R66" i="12"/>
  <c r="P37" i="1"/>
  <c r="N27" i="3"/>
  <c r="L22" i="12"/>
  <c r="L29" i="12" s="1"/>
  <c r="L20" i="3"/>
  <c r="L31" i="4"/>
  <c r="H253" i="17"/>
  <c r="H252" i="17"/>
  <c r="H251" i="17"/>
  <c r="H250" i="17"/>
  <c r="H249" i="17"/>
  <c r="H247" i="17"/>
  <c r="H246" i="17"/>
  <c r="G245" i="17"/>
  <c r="E245" i="17"/>
  <c r="D245" i="17"/>
  <c r="G244" i="17"/>
  <c r="E244" i="17"/>
  <c r="D244" i="17"/>
  <c r="H241" i="17"/>
  <c r="H240" i="17"/>
  <c r="H242" i="17"/>
  <c r="H239" i="17"/>
  <c r="H237" i="17"/>
  <c r="H236" i="17"/>
  <c r="H234" i="17"/>
  <c r="K123" i="12"/>
  <c r="K105" i="12"/>
  <c r="K65" i="12"/>
  <c r="K10" i="12"/>
  <c r="K42" i="4"/>
  <c r="K22" i="4"/>
  <c r="K20" i="4"/>
  <c r="K17" i="4"/>
  <c r="K11" i="4"/>
  <c r="K8" i="4"/>
  <c r="K44" i="1"/>
  <c r="K39" i="1"/>
  <c r="K9" i="1"/>
  <c r="U36" i="1" l="1"/>
  <c r="L42" i="3"/>
  <c r="L49" i="3" s="1"/>
  <c r="Q56" i="4"/>
  <c r="L57" i="4"/>
  <c r="K91" i="12"/>
  <c r="L24" i="1"/>
  <c r="K79" i="12"/>
  <c r="K55" i="12" s="1"/>
  <c r="R120" i="12"/>
  <c r="K87" i="12"/>
  <c r="L121" i="12"/>
  <c r="R32" i="1"/>
  <c r="K61" i="12"/>
  <c r="K112" i="12" s="1"/>
  <c r="K47" i="4"/>
  <c r="K88" i="12"/>
  <c r="R124" i="12"/>
  <c r="N33" i="1"/>
  <c r="N47" i="1"/>
  <c r="L40" i="1"/>
  <c r="L32" i="1"/>
  <c r="K78" i="12"/>
  <c r="K96" i="12"/>
  <c r="K98" i="12"/>
  <c r="K85" i="12"/>
  <c r="K88" i="4"/>
  <c r="R40" i="1"/>
  <c r="K12" i="12"/>
  <c r="K64" i="12" s="1"/>
  <c r="K115" i="12" s="1"/>
  <c r="K90" i="12"/>
  <c r="R119" i="12"/>
  <c r="R118" i="12"/>
  <c r="Q34" i="4"/>
  <c r="W56" i="4"/>
  <c r="L44" i="3"/>
  <c r="W37" i="3"/>
  <c r="S38" i="3"/>
  <c r="W34" i="3"/>
  <c r="S55" i="3"/>
  <c r="S58" i="3"/>
  <c r="L70" i="12"/>
  <c r="L34" i="12"/>
  <c r="R44" i="3"/>
  <c r="W97" i="4"/>
  <c r="R35" i="4"/>
  <c r="W34" i="4"/>
  <c r="R41" i="3"/>
  <c r="N49" i="3"/>
  <c r="S56" i="3"/>
  <c r="L24" i="3"/>
  <c r="Q97" i="4"/>
  <c r="L98" i="4"/>
  <c r="H243" i="17"/>
  <c r="K25" i="4"/>
  <c r="H291" i="17"/>
  <c r="R27" i="3"/>
  <c r="R24" i="3"/>
  <c r="N48" i="3"/>
  <c r="N45" i="3"/>
  <c r="L41" i="3"/>
  <c r="L35" i="4"/>
  <c r="R57" i="4"/>
  <c r="R42" i="3"/>
  <c r="K116" i="12"/>
  <c r="R29" i="12"/>
  <c r="N34" i="12"/>
  <c r="K9" i="3"/>
  <c r="P14" i="1"/>
  <c r="R117" i="12"/>
  <c r="N121" i="12"/>
  <c r="P49" i="1"/>
  <c r="P45" i="1"/>
  <c r="P42" i="1"/>
  <c r="Q34" i="3"/>
  <c r="K38" i="4"/>
  <c r="P23" i="4"/>
  <c r="K76" i="12"/>
  <c r="K52" i="12" s="1"/>
  <c r="K77" i="12"/>
  <c r="K107" i="12" s="1"/>
  <c r="K89" i="12"/>
  <c r="K18" i="12" s="1"/>
  <c r="G254" i="17"/>
  <c r="L27" i="3"/>
  <c r="H245" i="17"/>
  <c r="D254" i="17"/>
  <c r="H244" i="17"/>
  <c r="K6" i="1"/>
  <c r="E254" i="17"/>
  <c r="J123" i="12"/>
  <c r="I123" i="12"/>
  <c r="G123" i="12"/>
  <c r="F123" i="12"/>
  <c r="E123" i="12"/>
  <c r="D123" i="12"/>
  <c r="J10" i="12"/>
  <c r="I10" i="12"/>
  <c r="G10" i="12"/>
  <c r="F10" i="12"/>
  <c r="E10" i="12"/>
  <c r="D10" i="12"/>
  <c r="P48" i="4" l="1"/>
  <c r="Q56" i="3"/>
  <c r="Q58" i="3"/>
  <c r="K17" i="12"/>
  <c r="K66" i="12" s="1"/>
  <c r="K117" i="12" s="1"/>
  <c r="K54" i="12"/>
  <c r="K49" i="4"/>
  <c r="P89" i="4"/>
  <c r="K106" i="12"/>
  <c r="L47" i="1"/>
  <c r="L126" i="12"/>
  <c r="K125" i="12"/>
  <c r="R47" i="1"/>
  <c r="K63" i="12"/>
  <c r="K114" i="12" s="1"/>
  <c r="L33" i="1"/>
  <c r="K99" i="12"/>
  <c r="K80" i="12"/>
  <c r="K20" i="12" s="1"/>
  <c r="K69" i="12" s="1"/>
  <c r="K120" i="12" s="1"/>
  <c r="K19" i="12"/>
  <c r="K68" i="12" s="1"/>
  <c r="K119" i="12" s="1"/>
  <c r="K92" i="4"/>
  <c r="K27" i="4"/>
  <c r="K10" i="1"/>
  <c r="W58" i="3"/>
  <c r="Q38" i="3"/>
  <c r="S59" i="3"/>
  <c r="W38" i="3"/>
  <c r="K67" i="12"/>
  <c r="K118" i="12" s="1"/>
  <c r="R34" i="12"/>
  <c r="R49" i="3"/>
  <c r="W56" i="3"/>
  <c r="R48" i="3"/>
  <c r="W55" i="3"/>
  <c r="P51" i="1"/>
  <c r="U50" i="1"/>
  <c r="E259" i="17"/>
  <c r="K51" i="4"/>
  <c r="P26" i="4"/>
  <c r="R45" i="3"/>
  <c r="L48" i="3"/>
  <c r="L45" i="3"/>
  <c r="Q55" i="3"/>
  <c r="K29" i="4"/>
  <c r="P16" i="3"/>
  <c r="K6" i="3"/>
  <c r="P11" i="1"/>
  <c r="D259" i="17"/>
  <c r="G259" i="17"/>
  <c r="N126" i="12"/>
  <c r="R121" i="12"/>
  <c r="M10" i="12"/>
  <c r="K23" i="3"/>
  <c r="M123" i="12"/>
  <c r="K53" i="12"/>
  <c r="K26" i="12"/>
  <c r="K103" i="12"/>
  <c r="H254" i="17"/>
  <c r="H123" i="12"/>
  <c r="P93" i="4" l="1"/>
  <c r="P15" i="1"/>
  <c r="K56" i="12"/>
  <c r="K108" i="12"/>
  <c r="K124" i="12"/>
  <c r="K55" i="4"/>
  <c r="K31" i="12"/>
  <c r="K33" i="12"/>
  <c r="K26" i="1"/>
  <c r="R126" i="12"/>
  <c r="K21" i="3"/>
  <c r="P30" i="4"/>
  <c r="Q59" i="3"/>
  <c r="W59" i="3"/>
  <c r="K10" i="3"/>
  <c r="K121" i="12"/>
  <c r="K32" i="12"/>
  <c r="K53" i="4"/>
  <c r="P52" i="4"/>
  <c r="K96" i="4"/>
  <c r="K22" i="12"/>
  <c r="K29" i="12" s="1"/>
  <c r="K70" i="12"/>
  <c r="K92" i="12"/>
  <c r="K23" i="1" s="1"/>
  <c r="K33" i="4"/>
  <c r="H258" i="17"/>
  <c r="P13" i="3"/>
  <c r="P37" i="3"/>
  <c r="B123" i="12"/>
  <c r="K42" i="3" l="1"/>
  <c r="K57" i="4"/>
  <c r="P56" i="4"/>
  <c r="K24" i="1"/>
  <c r="K126" i="12"/>
  <c r="K40" i="1"/>
  <c r="K32" i="1"/>
  <c r="K98" i="4"/>
  <c r="K41" i="3"/>
  <c r="K49" i="3"/>
  <c r="K34" i="12"/>
  <c r="K44" i="3"/>
  <c r="P56" i="3"/>
  <c r="P97" i="4"/>
  <c r="H259" i="17"/>
  <c r="P34" i="4"/>
  <c r="K35" i="4"/>
  <c r="J105" i="12"/>
  <c r="I105" i="12"/>
  <c r="K33" i="1" l="1"/>
  <c r="K47" i="1"/>
  <c r="K48" i="3"/>
  <c r="P55" i="3"/>
  <c r="P58" i="3"/>
  <c r="K45" i="3"/>
  <c r="M105" i="12"/>
  <c r="J22" i="4"/>
  <c r="D213" i="17"/>
  <c r="E213" i="17"/>
  <c r="P59" i="3" l="1"/>
  <c r="O23" i="4"/>
  <c r="H9" i="12"/>
  <c r="H8" i="12"/>
  <c r="H7" i="12"/>
  <c r="H221" i="17" l="1"/>
  <c r="H220" i="17"/>
  <c r="H219" i="17"/>
  <c r="H218" i="17"/>
  <c r="H217" i="17"/>
  <c r="H215" i="17"/>
  <c r="H214" i="17"/>
  <c r="G213" i="17"/>
  <c r="G212" i="17"/>
  <c r="E212" i="17"/>
  <c r="D212" i="17"/>
  <c r="H211" i="17"/>
  <c r="H209" i="17"/>
  <c r="H208" i="17"/>
  <c r="H210" i="17"/>
  <c r="H207" i="17"/>
  <c r="H205" i="17"/>
  <c r="H204" i="17"/>
  <c r="H202" i="17"/>
  <c r="J65" i="12"/>
  <c r="J42" i="4"/>
  <c r="J20" i="4"/>
  <c r="J17" i="4"/>
  <c r="J13" i="4"/>
  <c r="J11" i="4"/>
  <c r="J8" i="4"/>
  <c r="J44" i="1"/>
  <c r="J39" i="1"/>
  <c r="J9" i="1"/>
  <c r="J76" i="12" l="1"/>
  <c r="J52" i="12" s="1"/>
  <c r="J77" i="12"/>
  <c r="J26" i="12" s="1"/>
  <c r="J32" i="12" s="1"/>
  <c r="J96" i="12"/>
  <c r="J78" i="12"/>
  <c r="J54" i="12" s="1"/>
  <c r="J98" i="12"/>
  <c r="J106" i="12" s="1"/>
  <c r="J79" i="12"/>
  <c r="J55" i="12" s="1"/>
  <c r="J87" i="12"/>
  <c r="J88" i="12"/>
  <c r="J17" i="12" s="1"/>
  <c r="J47" i="4"/>
  <c r="J90" i="12"/>
  <c r="J80" i="12"/>
  <c r="J56" i="12" s="1"/>
  <c r="J61" i="12"/>
  <c r="J112" i="12" s="1"/>
  <c r="J25" i="4"/>
  <c r="J89" i="12"/>
  <c r="J18" i="12" s="1"/>
  <c r="J67" i="12" s="1"/>
  <c r="J118" i="12" s="1"/>
  <c r="J85" i="12"/>
  <c r="J12" i="12"/>
  <c r="J64" i="12" s="1"/>
  <c r="J115" i="12" s="1"/>
  <c r="J88" i="4"/>
  <c r="J91" i="12"/>
  <c r="J9" i="3"/>
  <c r="O14" i="4"/>
  <c r="J116" i="12"/>
  <c r="O14" i="1"/>
  <c r="G222" i="17"/>
  <c r="H213" i="17"/>
  <c r="H212" i="17"/>
  <c r="E222" i="17"/>
  <c r="D222" i="17"/>
  <c r="J6" i="1"/>
  <c r="J38" i="4"/>
  <c r="D65" i="12"/>
  <c r="E65" i="12"/>
  <c r="F65" i="12"/>
  <c r="G65" i="12"/>
  <c r="I65" i="12"/>
  <c r="O89" i="4" l="1"/>
  <c r="J27" i="4"/>
  <c r="O48" i="4"/>
  <c r="O16" i="3"/>
  <c r="J49" i="4"/>
  <c r="J107" i="12"/>
  <c r="O26" i="4"/>
  <c r="J103" i="12"/>
  <c r="J19" i="12"/>
  <c r="J68" i="12" s="1"/>
  <c r="J119" i="12" s="1"/>
  <c r="J99" i="12"/>
  <c r="J26" i="1" s="1"/>
  <c r="J20" i="12"/>
  <c r="J69" i="12" s="1"/>
  <c r="J120" i="12" s="1"/>
  <c r="J92" i="4"/>
  <c r="J63" i="12"/>
  <c r="J114" i="12" s="1"/>
  <c r="J53" i="12"/>
  <c r="J125" i="12"/>
  <c r="J10" i="1"/>
  <c r="J66" i="12"/>
  <c r="J117" i="12" s="1"/>
  <c r="J33" i="12"/>
  <c r="J31" i="12"/>
  <c r="E227" i="17"/>
  <c r="J51" i="4"/>
  <c r="J29" i="4"/>
  <c r="E116" i="12"/>
  <c r="D116" i="12"/>
  <c r="G116" i="12"/>
  <c r="F116" i="12"/>
  <c r="J6" i="3"/>
  <c r="D227" i="17"/>
  <c r="G227" i="17"/>
  <c r="O11" i="1"/>
  <c r="I116" i="12"/>
  <c r="M116" i="12" s="1"/>
  <c r="M65" i="12"/>
  <c r="J23" i="3"/>
  <c r="H222" i="17"/>
  <c r="H65" i="12"/>
  <c r="I44" i="1"/>
  <c r="I39" i="1"/>
  <c r="I9" i="1"/>
  <c r="I42" i="4"/>
  <c r="I22" i="4"/>
  <c r="I20" i="4"/>
  <c r="I17" i="4"/>
  <c r="I13" i="4"/>
  <c r="I11" i="4"/>
  <c r="I8" i="4"/>
  <c r="H189" i="17"/>
  <c r="H188" i="17"/>
  <c r="H187" i="17"/>
  <c r="H186" i="17"/>
  <c r="H185" i="17"/>
  <c r="H183" i="17"/>
  <c r="H182" i="17"/>
  <c r="G181" i="17"/>
  <c r="E181" i="17"/>
  <c r="D181" i="17"/>
  <c r="G180" i="17"/>
  <c r="E180" i="17"/>
  <c r="D180" i="17"/>
  <c r="H177" i="17"/>
  <c r="H176" i="17"/>
  <c r="H178" i="17"/>
  <c r="H175" i="17"/>
  <c r="H173" i="17"/>
  <c r="H172" i="17"/>
  <c r="H170" i="17"/>
  <c r="J108" i="12" l="1"/>
  <c r="O93" i="4"/>
  <c r="M39" i="1"/>
  <c r="M44" i="1"/>
  <c r="O15" i="1"/>
  <c r="I87" i="12"/>
  <c r="M87" i="12" s="1"/>
  <c r="I88" i="4"/>
  <c r="I89" i="12"/>
  <c r="I18" i="12" s="1"/>
  <c r="J32" i="1"/>
  <c r="J55" i="4"/>
  <c r="I12" i="12"/>
  <c r="I90" i="12"/>
  <c r="M90" i="12" s="1"/>
  <c r="I61" i="12"/>
  <c r="I112" i="12" s="1"/>
  <c r="I88" i="12"/>
  <c r="M88" i="12" s="1"/>
  <c r="I85" i="12"/>
  <c r="I76" i="12"/>
  <c r="I52" i="12" s="1"/>
  <c r="I91" i="12"/>
  <c r="M91" i="12" s="1"/>
  <c r="I78" i="12"/>
  <c r="I54" i="12" s="1"/>
  <c r="I47" i="4"/>
  <c r="J40" i="1"/>
  <c r="J124" i="12"/>
  <c r="I77" i="12"/>
  <c r="M77" i="12" s="1"/>
  <c r="M53" i="12" s="1"/>
  <c r="I96" i="12"/>
  <c r="I79" i="12"/>
  <c r="I55" i="12" s="1"/>
  <c r="I98" i="12"/>
  <c r="J121" i="12"/>
  <c r="O30" i="4"/>
  <c r="J21" i="3"/>
  <c r="I9" i="3"/>
  <c r="J10" i="3"/>
  <c r="H179" i="17"/>
  <c r="I25" i="4"/>
  <c r="J53" i="4"/>
  <c r="O52" i="4"/>
  <c r="J96" i="4"/>
  <c r="J70" i="12"/>
  <c r="J22" i="12"/>
  <c r="J29" i="12" s="1"/>
  <c r="J33" i="4"/>
  <c r="H226" i="17"/>
  <c r="J92" i="12"/>
  <c r="J23" i="1" s="1"/>
  <c r="H116" i="12"/>
  <c r="O37" i="3"/>
  <c r="O13" i="3"/>
  <c r="N14" i="1"/>
  <c r="M9" i="1"/>
  <c r="N23" i="4"/>
  <c r="M22" i="4"/>
  <c r="N14" i="4"/>
  <c r="M13" i="4"/>
  <c r="K31" i="4"/>
  <c r="K20" i="3"/>
  <c r="G190" i="17"/>
  <c r="H181" i="17"/>
  <c r="I6" i="1"/>
  <c r="I38" i="4"/>
  <c r="E190" i="17"/>
  <c r="H180" i="17"/>
  <c r="D190" i="17"/>
  <c r="I49" i="4" l="1"/>
  <c r="J42" i="3"/>
  <c r="J49" i="3" s="1"/>
  <c r="J33" i="1"/>
  <c r="J57" i="4"/>
  <c r="I107" i="12"/>
  <c r="M107" i="12" s="1"/>
  <c r="O56" i="4"/>
  <c r="M89" i="12"/>
  <c r="M76" i="12"/>
  <c r="M52" i="12" s="1"/>
  <c r="M61" i="12"/>
  <c r="M112" i="12" s="1"/>
  <c r="I103" i="12"/>
  <c r="M103" i="12" s="1"/>
  <c r="M79" i="12"/>
  <c r="M55" i="12" s="1"/>
  <c r="M12" i="12"/>
  <c r="I19" i="12"/>
  <c r="M78" i="12"/>
  <c r="M54" i="12" s="1"/>
  <c r="I17" i="12"/>
  <c r="I53" i="12"/>
  <c r="I26" i="12"/>
  <c r="I64" i="12"/>
  <c r="I115" i="12" s="1"/>
  <c r="O56" i="3"/>
  <c r="M96" i="12"/>
  <c r="I63" i="12"/>
  <c r="M63" i="12" s="1"/>
  <c r="M98" i="12"/>
  <c r="I125" i="12"/>
  <c r="J24" i="1"/>
  <c r="N48" i="4"/>
  <c r="I80" i="12"/>
  <c r="M80" i="12" s="1"/>
  <c r="M56" i="12" s="1"/>
  <c r="I106" i="12"/>
  <c r="M106" i="12" s="1"/>
  <c r="M47" i="4"/>
  <c r="J47" i="1"/>
  <c r="M88" i="4"/>
  <c r="I99" i="12"/>
  <c r="I26" i="1" s="1"/>
  <c r="I92" i="4"/>
  <c r="N89" i="4"/>
  <c r="J126" i="12"/>
  <c r="I27" i="4"/>
  <c r="R14" i="4"/>
  <c r="J98" i="4"/>
  <c r="M9" i="3"/>
  <c r="I10" i="1"/>
  <c r="J35" i="4"/>
  <c r="K24" i="3"/>
  <c r="J34" i="12"/>
  <c r="J44" i="3"/>
  <c r="O97" i="4"/>
  <c r="E195" i="17"/>
  <c r="I51" i="4"/>
  <c r="N26" i="4"/>
  <c r="M25" i="4"/>
  <c r="H227" i="17"/>
  <c r="J41" i="3"/>
  <c r="O34" i="4"/>
  <c r="I29" i="4"/>
  <c r="I92" i="12"/>
  <c r="R23" i="4"/>
  <c r="I6" i="3"/>
  <c r="D195" i="17"/>
  <c r="G195" i="17"/>
  <c r="P34" i="3"/>
  <c r="H151" i="17"/>
  <c r="H154" i="17"/>
  <c r="H155" i="17"/>
  <c r="H156" i="17"/>
  <c r="H150" i="17"/>
  <c r="H157" i="17"/>
  <c r="H144" i="17"/>
  <c r="E149" i="17"/>
  <c r="H145" i="17"/>
  <c r="G149" i="17"/>
  <c r="H147" i="17"/>
  <c r="H146" i="17"/>
  <c r="M38" i="4"/>
  <c r="N11" i="1"/>
  <c r="M6" i="1"/>
  <c r="N16" i="3"/>
  <c r="I67" i="12"/>
  <c r="M18" i="12"/>
  <c r="M85" i="12"/>
  <c r="K27" i="3"/>
  <c r="H190" i="17"/>
  <c r="E148" i="17"/>
  <c r="H153" i="17"/>
  <c r="H140" i="17"/>
  <c r="H143" i="17"/>
  <c r="H141" i="17"/>
  <c r="D148" i="17"/>
  <c r="D149" i="17"/>
  <c r="G44" i="1"/>
  <c r="G39" i="1"/>
  <c r="G9" i="1"/>
  <c r="H100" i="4"/>
  <c r="H86" i="4"/>
  <c r="H41" i="4"/>
  <c r="H19" i="4"/>
  <c r="H16" i="4"/>
  <c r="H10" i="4"/>
  <c r="H7" i="4"/>
  <c r="G22" i="4"/>
  <c r="G13" i="4"/>
  <c r="G105" i="12"/>
  <c r="H28" i="12"/>
  <c r="H27" i="12"/>
  <c r="H25" i="12"/>
  <c r="H24" i="12"/>
  <c r="H21" i="12"/>
  <c r="H16" i="12"/>
  <c r="H15" i="12"/>
  <c r="H13" i="12"/>
  <c r="H14" i="12"/>
  <c r="H10" i="12"/>
  <c r="H123" i="17"/>
  <c r="H124" i="17"/>
  <c r="H125" i="17"/>
  <c r="H122" i="17"/>
  <c r="H121" i="17"/>
  <c r="H119" i="17"/>
  <c r="H118" i="17"/>
  <c r="H114" i="17"/>
  <c r="H113" i="17"/>
  <c r="H112" i="17"/>
  <c r="H111" i="17"/>
  <c r="H109" i="17"/>
  <c r="H108" i="17"/>
  <c r="H106" i="17"/>
  <c r="G117" i="17"/>
  <c r="E117" i="17"/>
  <c r="D117" i="17"/>
  <c r="G116" i="17"/>
  <c r="E116" i="17"/>
  <c r="D116" i="17"/>
  <c r="R89" i="4" l="1"/>
  <c r="M49" i="4"/>
  <c r="N15" i="1"/>
  <c r="I108" i="12"/>
  <c r="M108" i="12" s="1"/>
  <c r="M64" i="12"/>
  <c r="I68" i="12"/>
  <c r="I119" i="12" s="1"/>
  <c r="I32" i="12"/>
  <c r="M32" i="12" s="1"/>
  <c r="M26" i="12"/>
  <c r="I31" i="12"/>
  <c r="M31" i="12" s="1"/>
  <c r="I33" i="12"/>
  <c r="M33" i="12" s="1"/>
  <c r="I66" i="12"/>
  <c r="I117" i="12" s="1"/>
  <c r="M17" i="12"/>
  <c r="I114" i="12"/>
  <c r="I124" i="12" s="1"/>
  <c r="R48" i="4"/>
  <c r="M19" i="12"/>
  <c r="I56" i="12"/>
  <c r="I20" i="12"/>
  <c r="I69" i="12" s="1"/>
  <c r="I55" i="4"/>
  <c r="N93" i="4"/>
  <c r="G88" i="4"/>
  <c r="M125" i="12"/>
  <c r="G47" i="4"/>
  <c r="M115" i="12"/>
  <c r="M99" i="12"/>
  <c r="L14" i="4"/>
  <c r="G9" i="3"/>
  <c r="M8" i="4"/>
  <c r="R26" i="4"/>
  <c r="M17" i="4"/>
  <c r="M20" i="4"/>
  <c r="M10" i="1"/>
  <c r="P38" i="3"/>
  <c r="M29" i="4"/>
  <c r="M11" i="4"/>
  <c r="M42" i="4"/>
  <c r="O58" i="3"/>
  <c r="I10" i="3"/>
  <c r="O55" i="3"/>
  <c r="I53" i="4"/>
  <c r="M51" i="4"/>
  <c r="N52" i="4"/>
  <c r="M27" i="4"/>
  <c r="I96" i="4"/>
  <c r="H115" i="17"/>
  <c r="G25" i="4"/>
  <c r="J48" i="3"/>
  <c r="J45" i="3"/>
  <c r="N30" i="4"/>
  <c r="I33" i="4"/>
  <c r="H194" i="17"/>
  <c r="M57" i="3"/>
  <c r="L23" i="4"/>
  <c r="M6" i="3"/>
  <c r="R11" i="1"/>
  <c r="I21" i="3"/>
  <c r="I31" i="4"/>
  <c r="I20" i="3"/>
  <c r="H149" i="17"/>
  <c r="E158" i="17"/>
  <c r="G77" i="12"/>
  <c r="G53" i="12" s="1"/>
  <c r="G88" i="12"/>
  <c r="G89" i="12"/>
  <c r="G18" i="12" s="1"/>
  <c r="G78" i="12"/>
  <c r="G54" i="12" s="1"/>
  <c r="G96" i="12"/>
  <c r="G91" i="12"/>
  <c r="G98" i="12"/>
  <c r="G90" i="12"/>
  <c r="G12" i="12"/>
  <c r="G79" i="12"/>
  <c r="G55" i="12" s="1"/>
  <c r="G87" i="12"/>
  <c r="G76" i="12"/>
  <c r="G52" i="12" s="1"/>
  <c r="G85" i="12"/>
  <c r="G61" i="12"/>
  <c r="G112" i="12" s="1"/>
  <c r="L14" i="1"/>
  <c r="N13" i="3"/>
  <c r="I23" i="1"/>
  <c r="M92" i="12"/>
  <c r="I118" i="12"/>
  <c r="M67" i="12"/>
  <c r="I40" i="1"/>
  <c r="M26" i="1"/>
  <c r="I23" i="3"/>
  <c r="M92" i="4"/>
  <c r="J20" i="3"/>
  <c r="J31" i="4"/>
  <c r="D158" i="17"/>
  <c r="H117" i="17"/>
  <c r="H116" i="17"/>
  <c r="G126" i="17"/>
  <c r="G38" i="4"/>
  <c r="G6" i="1"/>
  <c r="E126" i="17"/>
  <c r="D126" i="17"/>
  <c r="M20" i="12" l="1"/>
  <c r="M68" i="12"/>
  <c r="N56" i="4"/>
  <c r="L16" i="3"/>
  <c r="I32" i="1"/>
  <c r="M66" i="12"/>
  <c r="I57" i="4"/>
  <c r="M114" i="12"/>
  <c r="I42" i="3"/>
  <c r="M55" i="4"/>
  <c r="M69" i="12"/>
  <c r="I120" i="12"/>
  <c r="M120" i="12" s="1"/>
  <c r="M119" i="12"/>
  <c r="M118" i="12"/>
  <c r="G80" i="12"/>
  <c r="G56" i="12" s="1"/>
  <c r="G125" i="12"/>
  <c r="L48" i="4"/>
  <c r="M23" i="1"/>
  <c r="G49" i="4"/>
  <c r="M40" i="1"/>
  <c r="G63" i="12"/>
  <c r="G114" i="12" s="1"/>
  <c r="L89" i="4"/>
  <c r="I47" i="1"/>
  <c r="M124" i="12"/>
  <c r="G92" i="4"/>
  <c r="R93" i="4"/>
  <c r="G27" i="4"/>
  <c r="M21" i="3"/>
  <c r="R30" i="4"/>
  <c r="I98" i="4"/>
  <c r="G10" i="1"/>
  <c r="I35" i="4"/>
  <c r="M10" i="3"/>
  <c r="O59" i="3"/>
  <c r="J24" i="3"/>
  <c r="G67" i="12"/>
  <c r="G118" i="12" s="1"/>
  <c r="G64" i="12"/>
  <c r="G115" i="12" s="1"/>
  <c r="N97" i="4"/>
  <c r="I44" i="3"/>
  <c r="M96" i="4"/>
  <c r="M53" i="4"/>
  <c r="R52" i="4"/>
  <c r="H195" i="17"/>
  <c r="I41" i="3"/>
  <c r="E131" i="17"/>
  <c r="G51" i="4"/>
  <c r="L26" i="4"/>
  <c r="I24" i="3"/>
  <c r="N34" i="4"/>
  <c r="M33" i="4"/>
  <c r="G29" i="4"/>
  <c r="I22" i="12"/>
  <c r="G6" i="3"/>
  <c r="R13" i="3"/>
  <c r="E163" i="17"/>
  <c r="D163" i="17"/>
  <c r="D131" i="17"/>
  <c r="G131" i="17"/>
  <c r="M31" i="4"/>
  <c r="G26" i="12"/>
  <c r="N34" i="3"/>
  <c r="I27" i="3"/>
  <c r="G17" i="12"/>
  <c r="G106" i="12"/>
  <c r="G103" i="12"/>
  <c r="G19" i="12"/>
  <c r="G99" i="12"/>
  <c r="G107" i="12"/>
  <c r="J27" i="3"/>
  <c r="O34" i="3"/>
  <c r="L11" i="1"/>
  <c r="M23" i="3"/>
  <c r="N37" i="3"/>
  <c r="I24" i="1"/>
  <c r="M20" i="3"/>
  <c r="M117" i="12"/>
  <c r="H126" i="17"/>
  <c r="M42" i="3" l="1"/>
  <c r="L93" i="4"/>
  <c r="I33" i="1"/>
  <c r="L15" i="1"/>
  <c r="M24" i="1"/>
  <c r="N56" i="3"/>
  <c r="M32" i="1"/>
  <c r="G20" i="12"/>
  <c r="G69" i="12" s="1"/>
  <c r="G120" i="12" s="1"/>
  <c r="I49" i="3"/>
  <c r="M57" i="4"/>
  <c r="R56" i="4"/>
  <c r="H162" i="17"/>
  <c r="M47" i="1"/>
  <c r="G26" i="1"/>
  <c r="G124" i="12"/>
  <c r="G55" i="4"/>
  <c r="M98" i="4"/>
  <c r="G31" i="4"/>
  <c r="R34" i="4"/>
  <c r="N55" i="3"/>
  <c r="M49" i="3"/>
  <c r="N58" i="3"/>
  <c r="I48" i="3"/>
  <c r="G68" i="12"/>
  <c r="G119" i="12" s="1"/>
  <c r="G66" i="12"/>
  <c r="G117" i="12" s="1"/>
  <c r="G32" i="12"/>
  <c r="M44" i="3"/>
  <c r="G33" i="12"/>
  <c r="G31" i="12"/>
  <c r="I45" i="3"/>
  <c r="R97" i="4"/>
  <c r="R56" i="3"/>
  <c r="G96" i="4"/>
  <c r="L52" i="4"/>
  <c r="G53" i="4"/>
  <c r="G21" i="3"/>
  <c r="M24" i="3"/>
  <c r="G10" i="3"/>
  <c r="M41" i="3"/>
  <c r="M35" i="4"/>
  <c r="G92" i="12"/>
  <c r="G23" i="1" s="1"/>
  <c r="G33" i="4"/>
  <c r="H130" i="17"/>
  <c r="I29" i="12"/>
  <c r="M22" i="12"/>
  <c r="I70" i="12"/>
  <c r="M70" i="12" s="1"/>
  <c r="L30" i="4"/>
  <c r="R34" i="3"/>
  <c r="R37" i="3"/>
  <c r="G20" i="3"/>
  <c r="G23" i="3"/>
  <c r="G94" i="4"/>
  <c r="G108" i="12"/>
  <c r="M27" i="3"/>
  <c r="L13" i="3"/>
  <c r="O38" i="3"/>
  <c r="N38" i="3"/>
  <c r="H76" i="17"/>
  <c r="E84" i="17"/>
  <c r="D84" i="17"/>
  <c r="G57" i="4" l="1"/>
  <c r="M33" i="1"/>
  <c r="G22" i="12"/>
  <c r="G29" i="12" s="1"/>
  <c r="G34" i="12" s="1"/>
  <c r="L56" i="4"/>
  <c r="G42" i="3"/>
  <c r="L56" i="3" s="1"/>
  <c r="G24" i="1"/>
  <c r="F47" i="4"/>
  <c r="G32" i="1"/>
  <c r="G121" i="12"/>
  <c r="G40" i="1"/>
  <c r="F25" i="4"/>
  <c r="L34" i="4"/>
  <c r="G44" i="3"/>
  <c r="R38" i="3"/>
  <c r="N59" i="3"/>
  <c r="R58" i="3"/>
  <c r="G70" i="12"/>
  <c r="L97" i="4"/>
  <c r="G98" i="4"/>
  <c r="G49" i="3"/>
  <c r="H131" i="17"/>
  <c r="G24" i="3"/>
  <c r="M48" i="3"/>
  <c r="M45" i="3"/>
  <c r="R55" i="3"/>
  <c r="G41" i="3"/>
  <c r="G35" i="4"/>
  <c r="M29" i="12"/>
  <c r="M37" i="12" s="1"/>
  <c r="I34" i="12"/>
  <c r="I121" i="12"/>
  <c r="L37" i="3"/>
  <c r="G27" i="3"/>
  <c r="L34" i="3"/>
  <c r="H138" i="17"/>
  <c r="G148" i="17"/>
  <c r="G84" i="17"/>
  <c r="F9" i="1"/>
  <c r="F39" i="1"/>
  <c r="F44" i="1"/>
  <c r="K26" i="4" l="1"/>
  <c r="K48" i="4"/>
  <c r="F88" i="4"/>
  <c r="G47" i="1"/>
  <c r="G126" i="12"/>
  <c r="G33" i="1"/>
  <c r="F49" i="4"/>
  <c r="L58" i="3"/>
  <c r="R59" i="3"/>
  <c r="M34" i="12"/>
  <c r="L55" i="3"/>
  <c r="G45" i="3"/>
  <c r="G48" i="3"/>
  <c r="L38" i="3"/>
  <c r="M121" i="12"/>
  <c r="I126" i="12"/>
  <c r="K14" i="1"/>
  <c r="F9" i="3"/>
  <c r="G158" i="17"/>
  <c r="H148" i="17"/>
  <c r="F13" i="4"/>
  <c r="F22" i="4"/>
  <c r="F105" i="12"/>
  <c r="K89" i="4" l="1"/>
  <c r="M126" i="12"/>
  <c r="F27" i="4"/>
  <c r="K14" i="4"/>
  <c r="L59" i="3"/>
  <c r="K23" i="4"/>
  <c r="G163" i="17"/>
  <c r="H158" i="17"/>
  <c r="F6" i="1"/>
  <c r="F38" i="4"/>
  <c r="F10" i="1" l="1"/>
  <c r="H163" i="17"/>
  <c r="F6" i="3"/>
  <c r="K11" i="1"/>
  <c r="H91" i="17"/>
  <c r="H92" i="17"/>
  <c r="H93" i="17"/>
  <c r="H90" i="17"/>
  <c r="H89" i="17"/>
  <c r="H87" i="17"/>
  <c r="H86" i="17"/>
  <c r="G85" i="17"/>
  <c r="E85" i="17"/>
  <c r="D85" i="17"/>
  <c r="H82" i="17"/>
  <c r="H81" i="17"/>
  <c r="H83" i="17"/>
  <c r="H80" i="17"/>
  <c r="H79" i="17"/>
  <c r="H77" i="17"/>
  <c r="F85" i="12"/>
  <c r="H74" i="17"/>
  <c r="K15" i="1" l="1"/>
  <c r="D94" i="17"/>
  <c r="F29" i="4" s="1"/>
  <c r="F90" i="12"/>
  <c r="F89" i="12"/>
  <c r="F18" i="12" s="1"/>
  <c r="F67" i="12" s="1"/>
  <c r="F118" i="12" s="1"/>
  <c r="F12" i="12"/>
  <c r="F76" i="12"/>
  <c r="F52" i="12" s="1"/>
  <c r="F96" i="12"/>
  <c r="F61" i="12"/>
  <c r="F112" i="12" s="1"/>
  <c r="F78" i="12"/>
  <c r="F54" i="12" s="1"/>
  <c r="F79" i="12"/>
  <c r="F55" i="12" s="1"/>
  <c r="F88" i="12"/>
  <c r="F98" i="12"/>
  <c r="F125" i="12" s="1"/>
  <c r="F80" i="12"/>
  <c r="F56" i="12" s="1"/>
  <c r="F87" i="12"/>
  <c r="F77" i="12"/>
  <c r="F53" i="12" s="1"/>
  <c r="F91" i="12"/>
  <c r="F10" i="3"/>
  <c r="G94" i="17"/>
  <c r="H85" i="17"/>
  <c r="H84" i="17"/>
  <c r="E94" i="17"/>
  <c r="F64" i="12" l="1"/>
  <c r="F115" i="12" s="1"/>
  <c r="F99" i="12"/>
  <c r="F26" i="1" s="1"/>
  <c r="F107" i="12"/>
  <c r="F26" i="12"/>
  <c r="F32" i="12" s="1"/>
  <c r="F92" i="12"/>
  <c r="F23" i="1" s="1"/>
  <c r="F103" i="12"/>
  <c r="F92" i="4"/>
  <c r="F17" i="12"/>
  <c r="F19" i="12"/>
  <c r="F106" i="12"/>
  <c r="F33" i="12" s="1"/>
  <c r="F20" i="12"/>
  <c r="F69" i="12" s="1"/>
  <c r="F120" i="12" s="1"/>
  <c r="F63" i="12"/>
  <c r="F114" i="12" s="1"/>
  <c r="E99" i="17"/>
  <c r="F51" i="4"/>
  <c r="D99" i="17"/>
  <c r="G99" i="17"/>
  <c r="K30" i="4"/>
  <c r="H94" i="17"/>
  <c r="F24" i="1" l="1"/>
  <c r="F108" i="12"/>
  <c r="F32" i="1" s="1"/>
  <c r="F31" i="12"/>
  <c r="F68" i="12"/>
  <c r="F119" i="12" s="1"/>
  <c r="F66" i="12"/>
  <c r="F117" i="12" s="1"/>
  <c r="K93" i="4"/>
  <c r="F124" i="12"/>
  <c r="F55" i="4"/>
  <c r="F22" i="12"/>
  <c r="F29" i="12" s="1"/>
  <c r="F40" i="1"/>
  <c r="F21" i="3"/>
  <c r="F53" i="4"/>
  <c r="K52" i="4"/>
  <c r="F96" i="4"/>
  <c r="F33" i="4"/>
  <c r="H98" i="17"/>
  <c r="F94" i="4"/>
  <c r="F31" i="4"/>
  <c r="H58" i="17"/>
  <c r="K56" i="4" l="1"/>
  <c r="F121" i="12"/>
  <c r="F126" i="12" s="1"/>
  <c r="F34" i="12"/>
  <c r="F70" i="12"/>
  <c r="F42" i="3"/>
  <c r="F57" i="4"/>
  <c r="F47" i="1"/>
  <c r="E88" i="12"/>
  <c r="F33" i="1"/>
  <c r="K34" i="4"/>
  <c r="F44" i="3"/>
  <c r="K97" i="4"/>
  <c r="F41" i="3"/>
  <c r="F98" i="4"/>
  <c r="H99" i="17"/>
  <c r="F35" i="4"/>
  <c r="F49" i="3" l="1"/>
  <c r="K56" i="3"/>
  <c r="K58" i="3"/>
  <c r="K55" i="3"/>
  <c r="F45" i="3"/>
  <c r="F48" i="3"/>
  <c r="E44" i="1"/>
  <c r="E39" i="1"/>
  <c r="E105" i="12"/>
  <c r="H59" i="17"/>
  <c r="H60" i="17"/>
  <c r="H61" i="17"/>
  <c r="H55" i="17"/>
  <c r="H54" i="17"/>
  <c r="H50" i="17"/>
  <c r="H49" i="17"/>
  <c r="H51" i="17"/>
  <c r="H48" i="17"/>
  <c r="G53" i="17"/>
  <c r="E53" i="17"/>
  <c r="D53" i="17"/>
  <c r="E78" i="12" l="1"/>
  <c r="E17" i="12" s="1"/>
  <c r="E89" i="12"/>
  <c r="E18" i="12" s="1"/>
  <c r="E80" i="12"/>
  <c r="E56" i="12" s="1"/>
  <c r="E79" i="12"/>
  <c r="E55" i="12" s="1"/>
  <c r="E77" i="12"/>
  <c r="E26" i="12" s="1"/>
  <c r="E96" i="12"/>
  <c r="E91" i="12"/>
  <c r="E98" i="12"/>
  <c r="E90" i="12"/>
  <c r="K59" i="3"/>
  <c r="E67" i="12"/>
  <c r="E118" i="12" s="1"/>
  <c r="D52" i="17"/>
  <c r="E13" i="4"/>
  <c r="E22" i="4"/>
  <c r="G52" i="17"/>
  <c r="E52" i="17"/>
  <c r="H47" i="17"/>
  <c r="H53" i="17"/>
  <c r="H57" i="17"/>
  <c r="H42" i="17"/>
  <c r="H44" i="17"/>
  <c r="H45" i="17"/>
  <c r="E99" i="12" l="1"/>
  <c r="E26" i="1" s="1"/>
  <c r="E107" i="12"/>
  <c r="E54" i="12"/>
  <c r="E53" i="12"/>
  <c r="E106" i="12"/>
  <c r="E33" i="12" s="1"/>
  <c r="E19" i="12"/>
  <c r="E68" i="12" s="1"/>
  <c r="E119" i="12" s="1"/>
  <c r="E47" i="4"/>
  <c r="E20" i="12"/>
  <c r="E69" i="12" s="1"/>
  <c r="E120" i="12" s="1"/>
  <c r="E88" i="4"/>
  <c r="E63" i="12"/>
  <c r="E114" i="12" s="1"/>
  <c r="E61" i="12"/>
  <c r="E112" i="12" s="1"/>
  <c r="E87" i="12"/>
  <c r="E76" i="12"/>
  <c r="E52" i="12" s="1"/>
  <c r="E25" i="4"/>
  <c r="E125" i="12"/>
  <c r="E12" i="12"/>
  <c r="E85" i="12"/>
  <c r="J14" i="4"/>
  <c r="E32" i="12"/>
  <c r="E66" i="12"/>
  <c r="E117" i="12" s="1"/>
  <c r="E62" i="17"/>
  <c r="D62" i="17"/>
  <c r="G62" i="17"/>
  <c r="E6" i="1"/>
  <c r="J23" i="4"/>
  <c r="E38" i="4"/>
  <c r="H52" i="17"/>
  <c r="E49" i="4" l="1"/>
  <c r="E27" i="4"/>
  <c r="J89" i="4"/>
  <c r="J26" i="4"/>
  <c r="E31" i="12"/>
  <c r="E22" i="12"/>
  <c r="E29" i="12" s="1"/>
  <c r="E92" i="12"/>
  <c r="E23" i="1" s="1"/>
  <c r="E64" i="12"/>
  <c r="E115" i="12" s="1"/>
  <c r="E121" i="12" s="1"/>
  <c r="E92" i="4"/>
  <c r="E103" i="12"/>
  <c r="J48" i="4"/>
  <c r="E124" i="12"/>
  <c r="E40" i="1"/>
  <c r="E67" i="17"/>
  <c r="E51" i="4"/>
  <c r="D67" i="17"/>
  <c r="E29" i="4"/>
  <c r="E6" i="3"/>
  <c r="G67" i="17"/>
  <c r="H62" i="17"/>
  <c r="J11" i="1"/>
  <c r="J93" i="4" l="1"/>
  <c r="E34" i="12"/>
  <c r="E70" i="12"/>
  <c r="E55" i="4"/>
  <c r="E126" i="12"/>
  <c r="H67" i="17"/>
  <c r="E108" i="12"/>
  <c r="E47" i="1"/>
  <c r="E33" i="4"/>
  <c r="E21" i="3"/>
  <c r="J30" i="4"/>
  <c r="E42" i="3"/>
  <c r="E53" i="4"/>
  <c r="J52" i="4"/>
  <c r="E96" i="4"/>
  <c r="J13" i="3"/>
  <c r="H27" i="17"/>
  <c r="D13" i="4"/>
  <c r="E57" i="4" l="1"/>
  <c r="E41" i="3"/>
  <c r="J56" i="4"/>
  <c r="E32" i="1"/>
  <c r="D89" i="12"/>
  <c r="D18" i="12" s="1"/>
  <c r="E35" i="4"/>
  <c r="J34" i="4"/>
  <c r="J97" i="4"/>
  <c r="E49" i="3"/>
  <c r="J56" i="3"/>
  <c r="E44" i="3"/>
  <c r="J55" i="3"/>
  <c r="H13" i="4"/>
  <c r="I14" i="4"/>
  <c r="D22" i="4"/>
  <c r="E48" i="3" l="1"/>
  <c r="H89" i="12"/>
  <c r="M14" i="4"/>
  <c r="J58" i="3"/>
  <c r="E45" i="3"/>
  <c r="H22" i="4"/>
  <c r="I23" i="4"/>
  <c r="H18" i="12"/>
  <c r="D67" i="12"/>
  <c r="D6" i="1"/>
  <c r="D38" i="4"/>
  <c r="J59" i="3" l="1"/>
  <c r="M23" i="4"/>
  <c r="D6" i="3"/>
  <c r="I11" i="1"/>
  <c r="H67" i="12"/>
  <c r="D118" i="12"/>
  <c r="H38" i="4"/>
  <c r="H6" i="1"/>
  <c r="H118" i="12" l="1"/>
  <c r="H6" i="3"/>
  <c r="M11" i="1"/>
  <c r="K13" i="3"/>
  <c r="I13" i="3"/>
  <c r="M13" i="3" l="1"/>
  <c r="H18" i="17" l="1"/>
  <c r="D77" i="12" l="1"/>
  <c r="H77" i="12" s="1"/>
  <c r="H53" i="12" s="1"/>
  <c r="D26" i="12" l="1"/>
  <c r="D107" i="12"/>
  <c r="H107" i="12" s="1"/>
  <c r="D53" i="12"/>
  <c r="D32" i="12" l="1"/>
  <c r="H32" i="12" s="1"/>
  <c r="H26" i="12"/>
  <c r="D44" i="1"/>
  <c r="D39" i="1"/>
  <c r="D105" i="12"/>
  <c r="H105" i="12" s="1"/>
  <c r="H28" i="17"/>
  <c r="H29" i="17"/>
  <c r="H26" i="17"/>
  <c r="H23" i="17"/>
  <c r="H22" i="17"/>
  <c r="H16" i="17"/>
  <c r="H39" i="1" l="1"/>
  <c r="H44" i="1"/>
  <c r="D96" i="12"/>
  <c r="D98" i="12"/>
  <c r="D106" i="12" s="1"/>
  <c r="D91" i="12"/>
  <c r="H91" i="12" s="1"/>
  <c r="D90" i="12"/>
  <c r="H90" i="12" s="1"/>
  <c r="D88" i="12"/>
  <c r="H88" i="12" s="1"/>
  <c r="D78" i="12"/>
  <c r="D54" i="12" s="1"/>
  <c r="H19" i="17"/>
  <c r="H17" i="17"/>
  <c r="D20" i="17"/>
  <c r="E21" i="17"/>
  <c r="H78" i="12" l="1"/>
  <c r="H54" i="12" s="1"/>
  <c r="D17" i="12"/>
  <c r="D99" i="12"/>
  <c r="H99" i="12" s="1"/>
  <c r="D79" i="12"/>
  <c r="D55" i="12" s="1"/>
  <c r="D80" i="12"/>
  <c r="D56" i="12" s="1"/>
  <c r="D125" i="12"/>
  <c r="H98" i="12"/>
  <c r="D63" i="12"/>
  <c r="D114" i="12" s="1"/>
  <c r="D25" i="4"/>
  <c r="H96" i="12"/>
  <c r="H106" i="12"/>
  <c r="D33" i="12"/>
  <c r="H33" i="12" s="1"/>
  <c r="D31" i="12"/>
  <c r="H31" i="12" s="1"/>
  <c r="H25" i="17"/>
  <c r="E20" i="17"/>
  <c r="D21" i="17"/>
  <c r="H13" i="17"/>
  <c r="H15" i="17"/>
  <c r="G21" i="17"/>
  <c r="H25" i="4" l="1"/>
  <c r="H17" i="12"/>
  <c r="D66" i="12"/>
  <c r="H66" i="12" s="1"/>
  <c r="D20" i="12"/>
  <c r="H79" i="12"/>
  <c r="H55" i="12" s="1"/>
  <c r="D19" i="12"/>
  <c r="D26" i="1"/>
  <c r="D27" i="4"/>
  <c r="I26" i="4"/>
  <c r="D47" i="4"/>
  <c r="D87" i="12"/>
  <c r="H87" i="12" s="1"/>
  <c r="H80" i="12"/>
  <c r="H56" i="12" s="1"/>
  <c r="H125" i="12"/>
  <c r="H63" i="12"/>
  <c r="D76" i="12"/>
  <c r="H76" i="12" s="1"/>
  <c r="H52" i="12" s="1"/>
  <c r="D124" i="12"/>
  <c r="H114" i="12"/>
  <c r="D12" i="12"/>
  <c r="D64" i="12" s="1"/>
  <c r="H64" i="12" s="1"/>
  <c r="M26" i="4"/>
  <c r="H27" i="4"/>
  <c r="D30" i="17"/>
  <c r="E30" i="17"/>
  <c r="G20" i="17"/>
  <c r="D61" i="12"/>
  <c r="H12" i="17"/>
  <c r="H21" i="17"/>
  <c r="I48" i="4" l="1"/>
  <c r="D40" i="1"/>
  <c r="D47" i="1" s="1"/>
  <c r="H26" i="1"/>
  <c r="D117" i="12"/>
  <c r="H117" i="12" s="1"/>
  <c r="H20" i="12"/>
  <c r="D69" i="12"/>
  <c r="H69" i="12" s="1"/>
  <c r="H12" i="12"/>
  <c r="D68" i="12"/>
  <c r="D119" i="12" s="1"/>
  <c r="D22" i="12"/>
  <c r="H22" i="12" s="1"/>
  <c r="D52" i="12"/>
  <c r="H19" i="12"/>
  <c r="D49" i="4"/>
  <c r="D85" i="12"/>
  <c r="H85" i="12" s="1"/>
  <c r="D29" i="4"/>
  <c r="D103" i="12"/>
  <c r="H103" i="12" s="1"/>
  <c r="D88" i="4"/>
  <c r="H47" i="4"/>
  <c r="H124" i="12"/>
  <c r="E35" i="17"/>
  <c r="D115" i="12"/>
  <c r="D35" i="17"/>
  <c r="D51" i="4"/>
  <c r="G30" i="17"/>
  <c r="H61" i="12"/>
  <c r="H112" i="12" s="1"/>
  <c r="D112" i="12"/>
  <c r="F20" i="3"/>
  <c r="F23" i="3"/>
  <c r="E20" i="3"/>
  <c r="E31" i="4"/>
  <c r="H20" i="17"/>
  <c r="H68" i="12" l="1"/>
  <c r="I89" i="4"/>
  <c r="H29" i="4"/>
  <c r="H40" i="1"/>
  <c r="H47" i="1" s="1"/>
  <c r="D29" i="12"/>
  <c r="D34" i="12" s="1"/>
  <c r="D70" i="12"/>
  <c r="H70" i="12" s="1"/>
  <c r="D120" i="12"/>
  <c r="D121" i="12" s="1"/>
  <c r="D108" i="12"/>
  <c r="H108" i="12" s="1"/>
  <c r="D92" i="12"/>
  <c r="H92" i="12" s="1"/>
  <c r="H88" i="4"/>
  <c r="H119" i="12"/>
  <c r="H49" i="4"/>
  <c r="M48" i="4"/>
  <c r="D33" i="4"/>
  <c r="D55" i="4"/>
  <c r="D92" i="4"/>
  <c r="H115" i="12"/>
  <c r="F24" i="3"/>
  <c r="H51" i="4"/>
  <c r="I52" i="4"/>
  <c r="G35" i="17"/>
  <c r="D21" i="3"/>
  <c r="K37" i="3"/>
  <c r="D31" i="4"/>
  <c r="I30" i="4"/>
  <c r="D20" i="3"/>
  <c r="H30" i="17"/>
  <c r="J34" i="3"/>
  <c r="K34" i="3"/>
  <c r="M30" i="4"/>
  <c r="F27" i="3"/>
  <c r="E27" i="3"/>
  <c r="E23" i="3"/>
  <c r="H120" i="12" l="1"/>
  <c r="D35" i="4"/>
  <c r="M89" i="4"/>
  <c r="H31" i="4"/>
  <c r="D32" i="1"/>
  <c r="H32" i="1" s="1"/>
  <c r="H29" i="12"/>
  <c r="H37" i="12" s="1"/>
  <c r="D23" i="1"/>
  <c r="I34" i="4"/>
  <c r="D41" i="3"/>
  <c r="I55" i="3" s="1"/>
  <c r="H33" i="4"/>
  <c r="H121" i="12"/>
  <c r="D57" i="4"/>
  <c r="H55" i="4"/>
  <c r="D42" i="3"/>
  <c r="I56" i="4"/>
  <c r="H35" i="17"/>
  <c r="H21" i="3"/>
  <c r="H34" i="12"/>
  <c r="D96" i="4"/>
  <c r="E24" i="3"/>
  <c r="H53" i="4"/>
  <c r="M52" i="4"/>
  <c r="I34" i="3"/>
  <c r="H20" i="3"/>
  <c r="D27" i="3"/>
  <c r="D126" i="12"/>
  <c r="J37" i="3"/>
  <c r="K38" i="3"/>
  <c r="H35" i="4" l="1"/>
  <c r="M34" i="4"/>
  <c r="H23" i="1"/>
  <c r="D48" i="3"/>
  <c r="H41" i="3"/>
  <c r="D49" i="3"/>
  <c r="I56" i="3"/>
  <c r="H57" i="4"/>
  <c r="H42" i="3"/>
  <c r="M56" i="4"/>
  <c r="H126" i="12"/>
  <c r="D44" i="3"/>
  <c r="I97" i="4"/>
  <c r="H96" i="4"/>
  <c r="J38" i="3"/>
  <c r="M55" i="3"/>
  <c r="H27" i="3"/>
  <c r="M34" i="3"/>
  <c r="H48" i="3" l="1"/>
  <c r="D45" i="3"/>
  <c r="I58" i="3"/>
  <c r="H49" i="3"/>
  <c r="M56" i="3"/>
  <c r="M97" i="4"/>
  <c r="H44" i="3"/>
  <c r="I59" i="3" l="1"/>
  <c r="H45" i="3"/>
  <c r="M58" i="3"/>
  <c r="M59" i="3" l="1"/>
  <c r="I93" i="4"/>
  <c r="D23" i="3"/>
  <c r="H92" i="4"/>
  <c r="M93" i="4" l="1"/>
  <c r="D24" i="3"/>
  <c r="I37" i="3"/>
  <c r="H23" i="3"/>
  <c r="H24" i="3" l="1"/>
  <c r="I38" i="3"/>
  <c r="M37" i="3"/>
  <c r="M38" i="3" l="1"/>
  <c r="D9" i="1" l="1"/>
  <c r="D10" i="1" l="1"/>
  <c r="I14" i="1"/>
  <c r="D9" i="3"/>
  <c r="E9" i="1"/>
  <c r="D98" i="4" l="1"/>
  <c r="E10" i="1"/>
  <c r="E9" i="3"/>
  <c r="I16" i="3"/>
  <c r="I15" i="1"/>
  <c r="D33" i="1"/>
  <c r="H9" i="1"/>
  <c r="J14" i="1"/>
  <c r="D24" i="1"/>
  <c r="H10" i="1" l="1"/>
  <c r="E10" i="3"/>
  <c r="J15" i="1"/>
  <c r="E98" i="4"/>
  <c r="H9" i="3"/>
  <c r="M14" i="1"/>
  <c r="K16" i="3"/>
  <c r="J16" i="3"/>
  <c r="E24" i="1"/>
  <c r="E33" i="1"/>
  <c r="H98" i="4" l="1"/>
  <c r="H10" i="3"/>
  <c r="H33" i="1"/>
  <c r="M15" i="1"/>
  <c r="M16" i="3"/>
  <c r="H24" i="1"/>
  <c r="E94" i="4"/>
  <c r="K12" i="1" l="1"/>
  <c r="J12" i="1"/>
  <c r="N12" i="1"/>
  <c r="K13" i="1"/>
  <c r="N13" i="1"/>
  <c r="I12" i="1"/>
  <c r="L12" i="1"/>
  <c r="M12" i="1"/>
  <c r="I13" i="1"/>
  <c r="L13" i="1"/>
  <c r="M13" i="1"/>
  <c r="J45" i="4"/>
  <c r="N45" i="4"/>
  <c r="I45" i="4"/>
  <c r="L45" i="4"/>
  <c r="M45" i="4"/>
  <c r="P45" i="4"/>
  <c r="Q45" i="4"/>
  <c r="R45" i="4"/>
  <c r="D67" i="4"/>
  <c r="E75" i="4"/>
  <c r="F75" i="4"/>
  <c r="H67" i="4"/>
  <c r="I75" i="4"/>
  <c r="J75" i="4"/>
  <c r="L67" i="4"/>
  <c r="M75" i="4"/>
  <c r="N75" i="4"/>
  <c r="F67" i="4"/>
  <c r="G67" i="4"/>
  <c r="J67" i="4"/>
  <c r="K67" i="4"/>
  <c r="N67" i="4"/>
  <c r="O67" i="4"/>
  <c r="P67" i="4"/>
  <c r="Q67" i="4"/>
  <c r="D75" i="4"/>
  <c r="G75" i="4"/>
  <c r="H75" i="4"/>
  <c r="K75" i="4"/>
  <c r="L75" i="4"/>
  <c r="O75" i="4"/>
  <c r="D10" i="3"/>
  <c r="F90" i="4"/>
  <c r="K90" i="4"/>
  <c r="L90" i="4"/>
  <c r="M90" i="4"/>
  <c r="N90" i="4"/>
  <c r="O90" i="4"/>
  <c r="I14" i="3"/>
  <c r="J14" i="3"/>
  <c r="K14" i="3"/>
  <c r="L14" i="3"/>
  <c r="M14" i="3"/>
  <c r="N14" i="3"/>
  <c r="O14" i="3"/>
  <c r="P14" i="3"/>
  <c r="Q14" i="3"/>
  <c r="I15" i="3"/>
  <c r="J15" i="3"/>
  <c r="K15" i="3"/>
  <c r="L15" i="3"/>
  <c r="M15" i="3"/>
  <c r="N15" i="3"/>
  <c r="O15" i="3"/>
  <c r="P15" i="3"/>
  <c r="Q15" i="3"/>
  <c r="D29" i="3"/>
  <c r="E29" i="3"/>
  <c r="F29" i="3"/>
  <c r="G29" i="3"/>
  <c r="H29" i="3"/>
  <c r="I29" i="3"/>
  <c r="J29" i="3"/>
  <c r="K29" i="3"/>
  <c r="L29" i="3"/>
  <c r="M29" i="3"/>
  <c r="N29" i="3"/>
  <c r="O29" i="3"/>
  <c r="H90" i="4" l="1"/>
  <c r="D90" i="4"/>
  <c r="J52" i="3"/>
  <c r="J90" i="4"/>
  <c r="G90" i="4"/>
  <c r="I52" i="3"/>
  <c r="I90" i="4"/>
  <c r="E90" i="4"/>
  <c r="F52" i="3"/>
  <c r="L74" i="12"/>
  <c r="L52" i="3"/>
  <c r="H94" i="4"/>
  <c r="H52" i="3"/>
  <c r="D101" i="4"/>
  <c r="D52" i="3"/>
  <c r="O31" i="3"/>
  <c r="O52" i="3"/>
  <c r="P17" i="3"/>
  <c r="K52" i="3"/>
  <c r="G52" i="3"/>
  <c r="N31" i="3"/>
  <c r="N52" i="3"/>
  <c r="M31" i="3"/>
  <c r="M52" i="3"/>
  <c r="E52" i="3"/>
  <c r="I17" i="3"/>
  <c r="L31" i="3"/>
  <c r="I31" i="3"/>
  <c r="E31" i="3"/>
  <c r="K31" i="3"/>
  <c r="D31" i="3"/>
  <c r="G31" i="3"/>
  <c r="M17" i="3"/>
  <c r="M94" i="4"/>
  <c r="H31" i="3"/>
  <c r="D47" i="12"/>
  <c r="L17" i="3"/>
  <c r="O17" i="3"/>
  <c r="K17" i="3"/>
  <c r="D94" i="4"/>
  <c r="F47" i="12"/>
  <c r="F74" i="12"/>
  <c r="F101" i="4"/>
  <c r="N94" i="4"/>
  <c r="J13" i="1"/>
  <c r="O13" i="1"/>
  <c r="F31" i="3"/>
  <c r="I47" i="12"/>
  <c r="I74" i="12"/>
  <c r="E47" i="12"/>
  <c r="E74" i="12"/>
  <c r="M101" i="4"/>
  <c r="I101" i="4"/>
  <c r="E101" i="4"/>
  <c r="I94" i="4"/>
  <c r="M67" i="4"/>
  <c r="I67" i="4"/>
  <c r="E67" i="4"/>
  <c r="O45" i="4"/>
  <c r="K45" i="4"/>
  <c r="D74" i="12"/>
  <c r="J47" i="12"/>
  <c r="J74" i="12"/>
  <c r="N101" i="4"/>
  <c r="J31" i="3"/>
  <c r="L101" i="4"/>
  <c r="H101" i="4"/>
  <c r="L94" i="4"/>
  <c r="L47" i="12"/>
  <c r="N47" i="12"/>
  <c r="N74" i="12"/>
  <c r="J101" i="4"/>
  <c r="J94" i="4"/>
  <c r="N17" i="3"/>
  <c r="J17" i="3"/>
  <c r="O47" i="12"/>
  <c r="O74" i="12"/>
  <c r="K47" i="12"/>
  <c r="K74" i="12"/>
  <c r="G47" i="12"/>
  <c r="G74" i="12"/>
  <c r="O101" i="4"/>
  <c r="K101" i="4"/>
  <c r="G101" i="4"/>
  <c r="O94" i="4"/>
  <c r="K94" i="4"/>
  <c r="O12" i="1"/>
  <c r="L81" i="12" l="1"/>
  <c r="L49" i="12"/>
  <c r="J49" i="12"/>
  <c r="J81" i="12"/>
  <c r="M47" i="12"/>
  <c r="K49" i="12"/>
  <c r="K81" i="12"/>
  <c r="E81" i="12"/>
  <c r="E49" i="12"/>
  <c r="F49" i="12"/>
  <c r="F81" i="12"/>
  <c r="H47" i="12"/>
  <c r="G49" i="12"/>
  <c r="G81" i="12"/>
  <c r="O49" i="12"/>
  <c r="O81" i="12"/>
  <c r="N49" i="12"/>
  <c r="N81" i="12"/>
  <c r="D49" i="12"/>
  <c r="D81" i="12"/>
  <c r="H74" i="12"/>
  <c r="M74" i="12"/>
  <c r="I49" i="12"/>
  <c r="I81" i="12"/>
  <c r="N17" i="1" l="1"/>
  <c r="N50" i="12"/>
  <c r="K17" i="1"/>
  <c r="J50" i="12"/>
  <c r="K50" i="12"/>
  <c r="L50" i="12"/>
  <c r="J17" i="1"/>
  <c r="L17" i="1"/>
  <c r="E50" i="12"/>
  <c r="G17" i="1"/>
  <c r="E17" i="1"/>
  <c r="G50" i="12"/>
  <c r="F17" i="1"/>
  <c r="F50" i="12"/>
  <c r="M49" i="12"/>
  <c r="O50" i="12"/>
  <c r="O17" i="1"/>
  <c r="D17" i="1"/>
  <c r="H81" i="12"/>
  <c r="H49" i="12"/>
  <c r="D50" i="12"/>
  <c r="I17" i="1"/>
  <c r="M81" i="12"/>
  <c r="I50" i="12"/>
  <c r="O18" i="1" l="1"/>
  <c r="F20" i="1"/>
  <c r="N20" i="1"/>
  <c r="E20" i="1"/>
  <c r="J20" i="1"/>
  <c r="K20" i="1"/>
  <c r="G20" i="1"/>
  <c r="F18" i="1"/>
  <c r="E18" i="1"/>
  <c r="K18" i="1"/>
  <c r="J18" i="1"/>
  <c r="G18" i="1"/>
  <c r="N18" i="1"/>
  <c r="N57" i="12"/>
  <c r="O57" i="12"/>
  <c r="L20" i="1"/>
  <c r="L18" i="1"/>
  <c r="L57" i="12"/>
  <c r="J57" i="12"/>
  <c r="I57" i="12"/>
  <c r="M50" i="12"/>
  <c r="K57" i="12"/>
  <c r="H50" i="12"/>
  <c r="F57" i="12"/>
  <c r="G57" i="12"/>
  <c r="D57" i="12"/>
  <c r="E57" i="12"/>
  <c r="O20" i="1"/>
  <c r="D20" i="1"/>
  <c r="D18" i="1"/>
  <c r="H17" i="1"/>
  <c r="I20" i="1"/>
  <c r="I18" i="1"/>
  <c r="M17" i="1"/>
  <c r="K21" i="1" l="1"/>
  <c r="J28" i="1"/>
  <c r="E28" i="1"/>
  <c r="N21" i="1"/>
  <c r="F21" i="1"/>
  <c r="G21" i="1"/>
  <c r="O21" i="1"/>
  <c r="K28" i="1"/>
  <c r="N28" i="1"/>
  <c r="G28" i="1"/>
  <c r="J21" i="1"/>
  <c r="E21" i="1"/>
  <c r="F28" i="1"/>
  <c r="M57" i="12"/>
  <c r="L28" i="1"/>
  <c r="L21" i="1"/>
  <c r="H57" i="12"/>
  <c r="O28" i="1"/>
  <c r="H20" i="1"/>
  <c r="H18" i="1"/>
  <c r="D28" i="1"/>
  <c r="D21" i="1"/>
  <c r="I21" i="1"/>
  <c r="I28" i="1"/>
  <c r="M20" i="1"/>
  <c r="M18" i="1"/>
  <c r="J35" i="1" l="1"/>
  <c r="G30" i="1"/>
  <c r="N35" i="1"/>
  <c r="K35" i="1"/>
  <c r="E30" i="1"/>
  <c r="J29" i="1"/>
  <c r="F30" i="1"/>
  <c r="E35" i="1"/>
  <c r="J30" i="1"/>
  <c r="N30" i="1"/>
  <c r="F35" i="1"/>
  <c r="K29" i="1"/>
  <c r="S29" i="1"/>
  <c r="P29" i="1"/>
  <c r="K30" i="1"/>
  <c r="G35" i="1"/>
  <c r="L29" i="1"/>
  <c r="O35" i="1"/>
  <c r="T29" i="1"/>
  <c r="L30" i="1"/>
  <c r="L35" i="1"/>
  <c r="O29" i="1"/>
  <c r="O30" i="1"/>
  <c r="J37" i="1"/>
  <c r="J41" i="1"/>
  <c r="M21" i="1"/>
  <c r="M28" i="1"/>
  <c r="I35" i="1"/>
  <c r="I30" i="1"/>
  <c r="I29" i="1"/>
  <c r="D30" i="1"/>
  <c r="D35" i="1"/>
  <c r="N29" i="1"/>
  <c r="H28" i="1"/>
  <c r="H21" i="1"/>
  <c r="F41" i="1" l="1"/>
  <c r="N41" i="1"/>
  <c r="E41" i="1"/>
  <c r="J36" i="1"/>
  <c r="N37" i="1"/>
  <c r="E37" i="1"/>
  <c r="G41" i="1"/>
  <c r="K41" i="1"/>
  <c r="S36" i="1"/>
  <c r="K36" i="1"/>
  <c r="K37" i="1"/>
  <c r="P36" i="1"/>
  <c r="G37" i="1"/>
  <c r="F37" i="1"/>
  <c r="L36" i="1"/>
  <c r="T36" i="1"/>
  <c r="N36" i="1"/>
  <c r="O41" i="1"/>
  <c r="O37" i="1"/>
  <c r="O36" i="1"/>
  <c r="I36" i="1"/>
  <c r="L37" i="1"/>
  <c r="L41" i="1"/>
  <c r="H30" i="1"/>
  <c r="H35" i="1"/>
  <c r="M35" i="1"/>
  <c r="M30" i="1"/>
  <c r="M29" i="1"/>
  <c r="D41" i="1"/>
  <c r="D37" i="1"/>
  <c r="F49" i="1"/>
  <c r="F45" i="1"/>
  <c r="F42" i="1"/>
  <c r="J49" i="1"/>
  <c r="J45" i="1"/>
  <c r="J42" i="1"/>
  <c r="I41" i="1"/>
  <c r="I37" i="1"/>
  <c r="N42" i="1" l="1"/>
  <c r="N45" i="1"/>
  <c r="E49" i="1"/>
  <c r="E51" i="1" s="1"/>
  <c r="N49" i="1"/>
  <c r="N51" i="1" s="1"/>
  <c r="E42" i="1"/>
  <c r="E45" i="1"/>
  <c r="G49" i="1"/>
  <c r="G51" i="1" s="1"/>
  <c r="G45" i="1"/>
  <c r="K42" i="1"/>
  <c r="K45" i="1"/>
  <c r="G42" i="1"/>
  <c r="K49" i="1"/>
  <c r="O49" i="1"/>
  <c r="O42" i="1"/>
  <c r="O45" i="1"/>
  <c r="M36" i="1"/>
  <c r="L42" i="1"/>
  <c r="L49" i="1"/>
  <c r="L45" i="1"/>
  <c r="H41" i="1"/>
  <c r="H37" i="1"/>
  <c r="F51" i="1"/>
  <c r="I45" i="1"/>
  <c r="I42" i="1"/>
  <c r="I49" i="1"/>
  <c r="J51" i="1"/>
  <c r="D42" i="1"/>
  <c r="D49" i="1"/>
  <c r="D45" i="1"/>
  <c r="M41" i="1"/>
  <c r="M37" i="1"/>
  <c r="J50" i="1" l="1"/>
  <c r="S50" i="1"/>
  <c r="K50" i="1"/>
  <c r="P50" i="1"/>
  <c r="K51" i="1"/>
  <c r="O50" i="1"/>
  <c r="N50" i="1"/>
  <c r="T50" i="1"/>
  <c r="L51" i="1"/>
  <c r="O51" i="1"/>
  <c r="L50" i="1"/>
  <c r="D51" i="1"/>
  <c r="H42" i="1"/>
  <c r="H49" i="1"/>
  <c r="H45" i="1"/>
  <c r="M45" i="1"/>
  <c r="M42" i="1"/>
  <c r="M49" i="1"/>
  <c r="I51" i="1"/>
  <c r="I50" i="1"/>
  <c r="M51" i="1" l="1"/>
  <c r="M50" i="1"/>
  <c r="H51" i="1"/>
  <c r="D53" i="4"/>
  <c r="D28" i="3"/>
  <c r="E28" i="3"/>
  <c r="F28" i="3"/>
  <c r="G28" i="3"/>
  <c r="H28" i="3"/>
  <c r="I28" i="3"/>
  <c r="J28" i="3"/>
  <c r="K28" i="3"/>
  <c r="L28" i="3"/>
  <c r="M28" i="3"/>
  <c r="N28" i="3"/>
  <c r="O28" i="3"/>
  <c r="P28" i="3"/>
  <c r="Q28" i="3"/>
  <c r="R28" i="3"/>
  <c r="I35" i="3"/>
  <c r="J35" i="3"/>
  <c r="K35" i="3"/>
  <c r="L35" i="3"/>
  <c r="M35" i="3"/>
  <c r="N35" i="3"/>
  <c r="O35" i="3"/>
  <c r="P35" i="3"/>
  <c r="Q35" i="3"/>
  <c r="R35" i="3"/>
  <c r="Q9" i="1" l="1"/>
  <c r="R86" i="4"/>
  <c r="V14" i="1" l="1"/>
  <c r="R9" i="1"/>
  <c r="Q10" i="1"/>
  <c r="Q9" i="3"/>
  <c r="Q14" i="1"/>
  <c r="R9" i="3" l="1"/>
  <c r="W16" i="3" s="1"/>
  <c r="R10" i="1"/>
  <c r="Q15" i="1"/>
  <c r="W14" i="1"/>
  <c r="R14" i="1"/>
  <c r="V16" i="3"/>
  <c r="Q24" i="1"/>
  <c r="V15" i="1"/>
  <c r="R10" i="3"/>
  <c r="Q33" i="1"/>
  <c r="R16" i="3"/>
  <c r="Q98" i="4"/>
  <c r="Q10" i="3"/>
  <c r="Q16" i="3"/>
  <c r="R15" i="1" l="1"/>
  <c r="R98" i="4"/>
  <c r="R33" i="1"/>
  <c r="R24" i="1"/>
  <c r="W15" i="1"/>
  <c r="W17" i="3"/>
  <c r="R101" i="4"/>
  <c r="R17" i="3"/>
  <c r="R31" i="3"/>
  <c r="R90" i="4"/>
  <c r="R94" i="4"/>
  <c r="R52" i="3"/>
  <c r="Q90" i="4"/>
  <c r="V17" i="3"/>
  <c r="Q17" i="3"/>
  <c r="Q31" i="3"/>
  <c r="Q52" i="3"/>
  <c r="Q94" i="4"/>
  <c r="Q74" i="12"/>
  <c r="Q101" i="4"/>
  <c r="Q47" i="12"/>
  <c r="R74" i="12" l="1"/>
  <c r="R47" i="12"/>
  <c r="Q81" i="12"/>
  <c r="Q49" i="12"/>
  <c r="R81" i="12" l="1"/>
  <c r="R17" i="1" s="1"/>
  <c r="R49" i="12"/>
  <c r="Q50" i="12"/>
  <c r="Q17" i="1"/>
  <c r="Q57" i="12" l="1"/>
  <c r="R18" i="1"/>
  <c r="R50" i="12"/>
  <c r="Q18" i="1"/>
  <c r="Q20" i="1"/>
  <c r="R20" i="1"/>
  <c r="Q21" i="1" l="1"/>
  <c r="R57" i="12"/>
  <c r="R21" i="1"/>
  <c r="Q28" i="1"/>
  <c r="R28" i="1"/>
  <c r="W29" i="1" l="1"/>
  <c r="V29" i="1"/>
  <c r="R30" i="1"/>
  <c r="Q30" i="1"/>
  <c r="Q35" i="1"/>
  <c r="Q29" i="1"/>
  <c r="R35" i="1"/>
  <c r="R29" i="1"/>
  <c r="W36" i="1" l="1"/>
  <c r="V36" i="1"/>
  <c r="Q41" i="1"/>
  <c r="Q36" i="1"/>
  <c r="R36" i="1"/>
  <c r="Q37" i="1"/>
  <c r="R41" i="1"/>
  <c r="R37" i="1"/>
  <c r="Q49" i="1" l="1"/>
  <c r="Q45" i="1"/>
  <c r="Q42" i="1"/>
  <c r="R42" i="1"/>
  <c r="R45" i="1"/>
  <c r="R49" i="1"/>
  <c r="Q51" i="1" l="1"/>
  <c r="Q50" i="1"/>
  <c r="V50" i="1"/>
  <c r="W50" i="1"/>
  <c r="R50" i="1"/>
  <c r="R51" i="1"/>
  <c r="AB7" i="12" l="1"/>
  <c r="AA10" i="12" l="1"/>
  <c r="AB10" i="12" s="1"/>
  <c r="AB9" i="12"/>
  <c r="AB16" i="12"/>
  <c r="AA22" i="12" l="1"/>
  <c r="AB22" i="12" s="1"/>
  <c r="AA29" i="12" l="1"/>
  <c r="AA34" i="12" s="1"/>
  <c r="AB34" i="12" s="1"/>
  <c r="AB29"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tc={3EFA9738-FD7C-4DB1-BA2E-5AD3690CB488}</author>
  </authors>
  <commentList>
    <comment ref="B23" authorId="0" shapeId="0" xr:uid="{3EFA9738-FD7C-4DB1-BA2E-5AD3690CB48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Tax impact on adjustments(10)</t>
        </r>
      </text>
    </comment>
  </commentList>
</comments>
</file>

<file path=xl/sharedStrings.xml><?xml version="1.0" encoding="utf-8"?>
<sst xmlns="http://schemas.openxmlformats.org/spreadsheetml/2006/main" count="2540" uniqueCount="237">
  <si>
    <t>Income Statement</t>
  </si>
  <si>
    <t xml:space="preserve">     Growth</t>
  </si>
  <si>
    <t>Adjusted EBITDA</t>
  </si>
  <si>
    <t>Adjustments:</t>
  </si>
  <si>
    <t>Eliminations</t>
  </si>
  <si>
    <t>% YoY Growth</t>
  </si>
  <si>
    <t>Travel Network</t>
  </si>
  <si>
    <t>Corporate</t>
  </si>
  <si>
    <t>Total Adjusted EBITDA</t>
  </si>
  <si>
    <t>Adjusted EBITDA Margin</t>
  </si>
  <si>
    <t>% growth</t>
  </si>
  <si>
    <t>AS Passengers Boarded (PB)</t>
  </si>
  <si>
    <t>Revenue Eliminations</t>
  </si>
  <si>
    <t>Eliminations Growth</t>
  </si>
  <si>
    <t>Interest expense, net</t>
  </si>
  <si>
    <t>Travel Network Adjusted EBITDA</t>
  </si>
  <si>
    <t>TN Subscriber/Other Revenue</t>
  </si>
  <si>
    <t>∆ Provision (benefit) for income taxes</t>
  </si>
  <si>
    <t>Loss on extinguishment of debt</t>
  </si>
  <si>
    <t>Stock-based compensation</t>
  </si>
  <si>
    <t>(Figures in millions, unless specified otherwise)</t>
  </si>
  <si>
    <t>TN Air Bookings</t>
  </si>
  <si>
    <t>TN Non-Air Bookings</t>
  </si>
  <si>
    <t>TN Bookings</t>
  </si>
  <si>
    <t>TN Transaction Revenue</t>
  </si>
  <si>
    <t>Travel Network Revenue</t>
  </si>
  <si>
    <t>Travel Network Revenue Growth</t>
  </si>
  <si>
    <t>ADJUSTED EBITDA RECONCILIATION</t>
  </si>
  <si>
    <t>% of Revenue</t>
  </si>
  <si>
    <t xml:space="preserve">     % of Total Adjusted Revenue</t>
  </si>
  <si>
    <t>n/a</t>
  </si>
  <si>
    <t>Adjusted Gross Profit</t>
  </si>
  <si>
    <t>Adjusted SG&amp;A</t>
  </si>
  <si>
    <t>Adjusted Cost of Revenue</t>
  </si>
  <si>
    <t>Cost of Revenue</t>
  </si>
  <si>
    <t>SG&amp;A Expense</t>
  </si>
  <si>
    <t>Adjusted SG&amp;A Expense</t>
  </si>
  <si>
    <t>Total</t>
  </si>
  <si>
    <t>UNAUDITED SEGMENT REPORTING</t>
  </si>
  <si>
    <t>UNAUDITED SABRE ADJUSTED P&amp;L</t>
  </si>
  <si>
    <t>UNAUDITED SEGMENT DETAIL</t>
  </si>
  <si>
    <t>UNAUDITED RECONCILIATIONS</t>
  </si>
  <si>
    <t>Travel 
Network</t>
  </si>
  <si>
    <t>Operating income (loss)</t>
  </si>
  <si>
    <t>Add back:</t>
  </si>
  <si>
    <t>Selling, general and administrative</t>
  </si>
  <si>
    <t>Cost of revenue adjustments:</t>
  </si>
  <si>
    <t>Selling, general and administrative adjustments:</t>
  </si>
  <si>
    <t>ADJUSTED SG&amp;A EXPENSE RECONCILIATION</t>
  </si>
  <si>
    <t>ADJUSTED COST OF REVENUE RECONCILIATION</t>
  </si>
  <si>
    <t xml:space="preserve">          % of Travel Network Revenue</t>
  </si>
  <si>
    <t>Date:</t>
  </si>
  <si>
    <t>ADJUSTED DEPRECIATION &amp; AMORTIZATION</t>
  </si>
  <si>
    <t>Depreciation &amp; Amortization</t>
  </si>
  <si>
    <t>Adjusted Depreciation &amp; Amortization</t>
  </si>
  <si>
    <t>See the 'Non-GAAP Footnotes' sheet for footnote definitions</t>
  </si>
  <si>
    <t>Revenue</t>
  </si>
  <si>
    <t>Total Revenue</t>
  </si>
  <si>
    <t>Total Revenue Growth</t>
  </si>
  <si>
    <t>Q1'2015</t>
  </si>
  <si>
    <t>Three Months Ended March 31, 2015</t>
  </si>
  <si>
    <t>Travel Network Additions to PP&amp;E</t>
  </si>
  <si>
    <t>Corporate Additions to PP&amp;E</t>
  </si>
  <si>
    <t>Q2'2015</t>
  </si>
  <si>
    <t>Three Months Ended June 30, 2015</t>
  </si>
  <si>
    <t>Q3'2015</t>
  </si>
  <si>
    <t>Three Months Ended September 30, 2015</t>
  </si>
  <si>
    <t>Q4'2015</t>
  </si>
  <si>
    <t>2015</t>
  </si>
  <si>
    <t>Twelve Months Ended December 31, 2015</t>
  </si>
  <si>
    <t>Three Months Ended December 31, 2015</t>
  </si>
  <si>
    <t>Adjusted Net Income from continuing operations</t>
  </si>
  <si>
    <t>Q1'2016</t>
  </si>
  <si>
    <t>Three Months Ended March 31, 2016</t>
  </si>
  <si>
    <t>ADJUSTED OPERATING INCOME RECONCILIATION</t>
  </si>
  <si>
    <t>Adjusted Operating Income</t>
  </si>
  <si>
    <t>Q2'2016</t>
  </si>
  <si>
    <t>Three Months Ended June 30, 2016</t>
  </si>
  <si>
    <t>Preferred Stock Dividends</t>
  </si>
  <si>
    <t xml:space="preserve">     % of Revenue</t>
  </si>
  <si>
    <t>Non-GAAP Footnotes*</t>
  </si>
  <si>
    <t xml:space="preserve">     % of Total Revenue</t>
  </si>
  <si>
    <t>ADJUSTED INCOME BEFORE TAXES</t>
  </si>
  <si>
    <t>Adjusted Income before Taxes</t>
  </si>
  <si>
    <t>ADJUSTED GROSS PROFIT</t>
  </si>
  <si>
    <t>Gross Profit</t>
  </si>
  <si>
    <t>Corporate Adjusted EBITDA</t>
  </si>
  <si>
    <r>
      <t>Acquisition-related amortization</t>
    </r>
    <r>
      <rPr>
        <vertAlign val="superscript"/>
        <sz val="10"/>
        <color theme="1"/>
        <rFont val="Arial"/>
        <family val="2"/>
      </rPr>
      <t>3a</t>
    </r>
  </si>
  <si>
    <r>
      <t>Other, net</t>
    </r>
    <r>
      <rPr>
        <vertAlign val="superscript"/>
        <sz val="10"/>
        <color theme="1"/>
        <rFont val="Arial"/>
        <family val="2"/>
      </rPr>
      <t>5</t>
    </r>
  </si>
  <si>
    <r>
      <t>Restructuring and other costs</t>
    </r>
    <r>
      <rPr>
        <vertAlign val="superscript"/>
        <sz val="10"/>
        <color theme="1"/>
        <rFont val="Arial"/>
        <family val="2"/>
      </rPr>
      <t>6</t>
    </r>
  </si>
  <si>
    <r>
      <t>Acquisition-related costs</t>
    </r>
    <r>
      <rPr>
        <vertAlign val="superscript"/>
        <sz val="10"/>
        <color theme="1"/>
        <rFont val="Arial"/>
        <family val="2"/>
      </rPr>
      <t>7</t>
    </r>
  </si>
  <si>
    <r>
      <t>Management Fees</t>
    </r>
    <r>
      <rPr>
        <vertAlign val="superscript"/>
        <sz val="10"/>
        <color theme="1"/>
        <rFont val="Arial"/>
        <family val="2"/>
      </rPr>
      <t>9</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</si>
  <si>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</si>
  <si>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</si>
  <si>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r>
      <t>Amortization of upfront incentive consideration</t>
    </r>
    <r>
      <rPr>
        <vertAlign val="superscript"/>
        <sz val="10"/>
        <color theme="1"/>
        <rFont val="Arial"/>
        <family val="2"/>
      </rPr>
      <t>4</t>
    </r>
  </si>
  <si>
    <r>
      <t>Depreciation &amp; Amortization</t>
    </r>
    <r>
      <rPr>
        <vertAlign val="superscript"/>
        <sz val="10"/>
        <color theme="1"/>
        <rFont val="Arial"/>
        <family val="2"/>
      </rPr>
      <t>3</t>
    </r>
  </si>
  <si>
    <r>
      <t>Depreciation and amortization</t>
    </r>
    <r>
      <rPr>
        <vertAlign val="superscript"/>
        <sz val="10"/>
        <color theme="1"/>
        <rFont val="Arial"/>
        <family val="2"/>
      </rPr>
      <t>3</t>
    </r>
  </si>
  <si>
    <t>Q3'2016</t>
  </si>
  <si>
    <t>Three Months Ended September 30, 2016</t>
  </si>
  <si>
    <t>Net Debt</t>
  </si>
  <si>
    <t>Net Debt / Adjusted EBITDA</t>
  </si>
  <si>
    <t>Q4'2016</t>
  </si>
  <si>
    <t>2016</t>
  </si>
  <si>
    <t>Three Months Ended December 31, 2016</t>
  </si>
  <si>
    <t>Twelve Months Ended December 31, 2016</t>
  </si>
  <si>
    <t>Effective Tax Rate</t>
  </si>
  <si>
    <t>Loss (gain) on sale of business and assets</t>
  </si>
  <si>
    <t>Three Months Ended March 31, 2017</t>
  </si>
  <si>
    <t>Q1'2017</t>
  </si>
  <si>
    <t>Adjusted Net Income</t>
  </si>
  <si>
    <t>Q2'2017</t>
  </si>
  <si>
    <t>Three Months Ended June 30, 2017</t>
  </si>
  <si>
    <r>
      <t>Impairment and related charges</t>
    </r>
    <r>
      <rPr>
        <vertAlign val="superscript"/>
        <sz val="10"/>
        <color theme="1"/>
        <rFont val="Arial"/>
        <family val="2"/>
      </rPr>
      <t>2</t>
    </r>
  </si>
  <si>
    <t>Income (loss) from continuing operations</t>
  </si>
  <si>
    <t>Net income (loss) attributable to common shareholders</t>
  </si>
  <si>
    <t>Loss (income) from discontinued operations, net of tax</t>
  </si>
  <si>
    <t>Remaining provision for income taxes</t>
  </si>
  <si>
    <r>
      <t>Net income attributable to noncontrolling interests</t>
    </r>
    <r>
      <rPr>
        <vertAlign val="superscript"/>
        <sz val="10"/>
        <rFont val="Arial"/>
        <family val="2"/>
      </rPr>
      <t>1</t>
    </r>
  </si>
  <si>
    <t>Airline Solutions</t>
  </si>
  <si>
    <t>Hospitality Solutions</t>
  </si>
  <si>
    <t>Hospitality Solutions Revenue</t>
  </si>
  <si>
    <t>Hospitality Solutions Adjusted EBITDA</t>
  </si>
  <si>
    <t>Airline Solutions Adjusted EBITDA</t>
  </si>
  <si>
    <t>Airline Solutions Revenue</t>
  </si>
  <si>
    <t>Airline 
Solutions</t>
  </si>
  <si>
    <t>Three Months Ended December 31, 2017</t>
  </si>
  <si>
    <t>Three Months Ended September 30, 2017</t>
  </si>
  <si>
    <t/>
  </si>
  <si>
    <t>Q3'2017</t>
  </si>
  <si>
    <t>Q4'2017</t>
  </si>
  <si>
    <t>2.9x</t>
  </si>
  <si>
    <t>Adjusted Operating Income (Loss)</t>
  </si>
  <si>
    <t>Twelve Months Ended December 31, 2017</t>
  </si>
  <si>
    <t>Travel Network Adjusted Operating Income</t>
  </si>
  <si>
    <t>Airline Solutions Adjusted Operating Income</t>
  </si>
  <si>
    <t xml:space="preserve">          % of Airline Solutions Revenue</t>
  </si>
  <si>
    <t>Airline Solutions Additions to PP&amp;E</t>
  </si>
  <si>
    <t>Hospitality Solutions Adjusted Operating Income</t>
  </si>
  <si>
    <t xml:space="preserve">          % of Hospitality Solutions Revenue</t>
  </si>
  <si>
    <t>Hospitality Solutions Additions to PP&amp;E</t>
  </si>
  <si>
    <t>Corporate Adjusted Operating Income</t>
  </si>
  <si>
    <t>Travel Network Adj. Operating Income</t>
  </si>
  <si>
    <t>Corporate Adj. Operating Income</t>
  </si>
  <si>
    <t>Total Adjusted Operating Income</t>
  </si>
  <si>
    <t>Adjusted Operating Income Margin</t>
  </si>
  <si>
    <t>Less:</t>
  </si>
  <si>
    <t>2017</t>
  </si>
  <si>
    <t>Travel Network Adjusted Gross Profit</t>
  </si>
  <si>
    <t>Airline Solutions Adjusted Gross Profit</t>
  </si>
  <si>
    <t>Hospitality Solutions Adjusted Gross Profit</t>
  </si>
  <si>
    <t>Corporate Adjusted Gross Profit</t>
  </si>
  <si>
    <t>Total Adjusted EBITDA Margin</t>
  </si>
  <si>
    <t>Total Adjusted Operating Income Margin</t>
  </si>
  <si>
    <t>Three Months Ended March 31, 2018</t>
  </si>
  <si>
    <t>Q1'2018</t>
  </si>
  <si>
    <t>HS Central Reservation System Transactions</t>
  </si>
  <si>
    <t>2013</t>
  </si>
  <si>
    <t>2014</t>
  </si>
  <si>
    <t>3.0x</t>
  </si>
  <si>
    <t>UNAUDITED RECONCILIATIONS - FOR NET DEBT RATIO</t>
  </si>
  <si>
    <t>UNAUDITED ADJUSTED GROSS PROFIT, ADJUSTED EBITDA AND ADJUSTED OPERATING INCOME (LOSS) RECONCILIATION BY SEGMENT</t>
  </si>
  <si>
    <t>2015 1Q: Adjusted Gross Profit, Adjusted EBITDA and Adjusted Operating Income (Loss) Reconciliation by Segment</t>
  </si>
  <si>
    <t>2015 2Q: Adjusted Gross Profit, Adjusted EBITDA and Adjusted Operating Income (Loss) Reconciliation by Segment</t>
  </si>
  <si>
    <t>2015 3Q: Adjusted Gross Profit, Adjusted EBITDA and Adjusted Operating Income (Loss) Reconciliation by Segment</t>
  </si>
  <si>
    <t>2015 4Q: Adjusted Gross Profit, Adjusted EBITDA and Adjusted Operating Income (Loss) Reconciliation by Segment</t>
  </si>
  <si>
    <t>2015 FY: Adjusted Gross Profit, Adjusted EBITDA and Adjusted Operating Income (Loss) Reconciliation by Segment</t>
  </si>
  <si>
    <t>2016 1Q: Adjusted Gross Profit, Adjusted EBITDA and Adjusted Operating Income (Loss) Reconciliation by Segment</t>
  </si>
  <si>
    <t>2016 2Q: Adjusted Gross Profit, Adjusted EBITDA and Adjusted Operating Income (Loss) Reconciliation by Segment</t>
  </si>
  <si>
    <t>2016 3Q: Adjusted Gross Profit, Adjusted EBITDA and Adjusted Operating Income (Loss) Reconciliation by Segment</t>
  </si>
  <si>
    <t>2016 4Q: Adjusted Gross Profit, Adjusted EBITDA and Adjusted Operating Income (Loss) Reconciliation by Segment</t>
  </si>
  <si>
    <t>2016 FY: Adjusted Gross Profit, Adjusted EBITDA and Adjusted Operating Income (Loss) Reconciliation by Segment</t>
  </si>
  <si>
    <t>2017 1Q: Adjusted Gross Profit, Adjusted EBITDA and Adjusted Operating Income (Loss) Reconciliation by Segment</t>
  </si>
  <si>
    <t>2017 2Q: Adjusted Gross Profit, Adjusted EBITDA and Adjusted Operating Income (Loss) Reconciliation by Segment</t>
  </si>
  <si>
    <t>2017 3Q: Adjusted Gross Profit, Adjusted EBITDA and Adjusted Operating Income (Loss) Reconciliation by Segment</t>
  </si>
  <si>
    <t>2017 Q4: Adjusted Gross Profit, Adjusted EBITDA and Adjusted Operating Income (Loss) Reconciliation by Segment</t>
  </si>
  <si>
    <t>2017 FY: Adjusted Gross Profit, Adjusted EBITDA and Adjusted Operating Income (Loss) Reconciliation by Segment</t>
  </si>
  <si>
    <t>2018 Q1: Adjusted Gross Profit, Adjusted EBITDA and Adjusted Operating Income (Loss) Reconciliation by Segment</t>
  </si>
  <si>
    <t>nm</t>
  </si>
  <si>
    <t>Q2'2018</t>
  </si>
  <si>
    <t>Three Months Ended June 30, 2018</t>
  </si>
  <si>
    <t>2018 Q2: Adjusted Gross Profit, Adjusted EBITDA and Adjusted Operating Income (Loss) Reconciliation by Segment</t>
  </si>
  <si>
    <t>Q3'2018</t>
  </si>
  <si>
    <t>2018 Q3: Adjusted Gross Profit, Adjusted EBITDA and Adjusted Operating Income (Loss) Reconciliation by Segment</t>
  </si>
  <si>
    <t>Three Months Ended Sept 30, 2018</t>
  </si>
  <si>
    <t>Q4'2018</t>
  </si>
  <si>
    <t>2018 FY: Adjusted Gross Profit, Adjusted EBITDA and Adjusted Operating Income (Loss) Reconciliation by Segment</t>
  </si>
  <si>
    <t>2018 Q4: Adjusted Gross Profit, Adjusted EBITDA and Adjusted Operating Income (Loss) Reconciliation by Segment</t>
  </si>
  <si>
    <t>Three Months Ended Dec 31, 2018</t>
  </si>
  <si>
    <t>Twelve Months Ended Dec 31, 2018</t>
  </si>
  <si>
    <t>2018</t>
  </si>
  <si>
    <t>Capitalized software development</t>
  </si>
  <si>
    <t>Hosting, third-party software and expensed R&amp;D</t>
  </si>
  <si>
    <t>TOTAL TECHNOLOGY SPEND RECONCILIATION</t>
  </si>
  <si>
    <t>Total Technology Spend</t>
  </si>
  <si>
    <t>*Total technology spend includes research and development, hosting and third party software. Total technology spend and capitalized software development exclude certain additions to property, plant and equipment</t>
  </si>
  <si>
    <t>Q1'2019</t>
  </si>
  <si>
    <t>Three Months Ended Mar 31, 2019</t>
  </si>
  <si>
    <t>2019 Q1: Adjusted Gross Profit, Adjusted EBITDA and Adjusted Operating Income (Loss) Reconciliation by Segment</t>
  </si>
  <si>
    <t xml:space="preserve">Twelve months ended December 31, </t>
  </si>
  <si>
    <t>2019 Q2: Adjusted Gross Profit, Adjusted EBITDA and Adjusted Operating Income (Loss) Reconciliation by Segment</t>
  </si>
  <si>
    <t>Three Months Ended June 30, 2019</t>
  </si>
  <si>
    <t>Q2'2019</t>
  </si>
  <si>
    <t>2.6x</t>
  </si>
  <si>
    <t>Q3'2019</t>
  </si>
  <si>
    <t>2019 Q3: Adjusted Gross Profit, Adjusted EBITDA and Adjusted Operating Income (Loss) Reconciliation by Segment</t>
  </si>
  <si>
    <t>Three Months Ended September 30, 2019</t>
  </si>
  <si>
    <t>Q4'2019</t>
  </si>
  <si>
    <t>2019 Q4: Adjusted Gross Profit, Adjusted EBITDA and Adjusted Operating Income (Loss) Reconciliation by Segment</t>
  </si>
  <si>
    <t>Three Months Ended December 31, 2019</t>
  </si>
  <si>
    <t>2019 FY: Adjusted Gross Profit, Adjusted EBITDA and Adjusted Operating Income (Loss) Reconciliation by Segment</t>
  </si>
  <si>
    <t>Twelve Months Ended Dec 31, 2019</t>
  </si>
  <si>
    <t>3.1x</t>
  </si>
  <si>
    <t>2019</t>
  </si>
  <si>
    <t>Three Months Ended March 31, 2020</t>
  </si>
  <si>
    <t>Q1'2020</t>
  </si>
  <si>
    <t>Date: 3/31/2020</t>
  </si>
  <si>
    <t>Adjusted Equity Method Income</t>
  </si>
  <si>
    <t>Net (loss) income attributable to common stockholders</t>
  </si>
  <si>
    <t>Loss (Income) from discontinued operations, net of tax</t>
  </si>
  <si>
    <t>(Loss) Income from continuing operations</t>
  </si>
  <si>
    <t>Adjusted Net (Loss) Income from Continuing Operations</t>
  </si>
  <si>
    <t>Adjust Operating (Loss) Income</t>
  </si>
  <si>
    <t>Equity method (loss) income</t>
  </si>
  <si>
    <t>Operating (loss) income</t>
  </si>
  <si>
    <t>Adjusted operating (loss) income</t>
  </si>
  <si>
    <t>Adjusted equity method (loss) income</t>
  </si>
  <si>
    <t xml:space="preserve"> Adjusted (loss) income before taxes</t>
  </si>
  <si>
    <t xml:space="preserve">Operating (loss) income </t>
  </si>
  <si>
    <t>2020 Q1: Adjusted Gross Profit, Adjusted EBITDA and Adjusted Operating (Loss) Income Reconciliation by Segment</t>
  </si>
  <si>
    <t xml:space="preserve">Definitions of Non-GAAP Financial Measures </t>
  </si>
  <si>
    <r>
      <t>Litigation, costs net</t>
    </r>
    <r>
      <rPr>
        <vertAlign val="superscript"/>
        <sz val="10"/>
        <color theme="1"/>
        <rFont val="Arial"/>
        <family val="2"/>
      </rPr>
      <t>8</t>
    </r>
  </si>
  <si>
    <r>
      <t xml:space="preserve">   Litigation, costs net</t>
    </r>
    <r>
      <rPr>
        <vertAlign val="superscript"/>
        <sz val="10"/>
        <color theme="1"/>
        <rFont val="Arial"/>
        <family val="2"/>
      </rPr>
      <t>8</t>
    </r>
  </si>
  <si>
    <r>
      <t xml:space="preserve">        Litigation, costs net</t>
    </r>
    <r>
      <rPr>
        <vertAlign val="superscript"/>
        <sz val="10"/>
        <color theme="1"/>
        <rFont val="Arial"/>
        <family val="2"/>
      </rPr>
      <t>8</t>
    </r>
  </si>
  <si>
    <r>
      <t>Equity method investment amortization</t>
    </r>
    <r>
      <rPr>
        <vertAlign val="superscript"/>
        <sz val="10"/>
        <color theme="1"/>
        <rFont val="Arial"/>
        <family val="2"/>
      </rPr>
      <t>3a</t>
    </r>
  </si>
  <si>
    <r>
      <t>Tax impact of adjustments</t>
    </r>
    <r>
      <rPr>
        <vertAlign val="superscript"/>
        <sz val="10"/>
        <rFont val="Arial"/>
        <family val="2"/>
      </rPr>
      <t>10</t>
    </r>
  </si>
  <si>
    <t>ADJUSTED EQUITY METHOD (LOSS) INCOME RECONCILITATION</t>
  </si>
  <si>
    <r>
      <t>Tax impact on adjustments</t>
    </r>
    <r>
      <rPr>
        <vertAlign val="superscript"/>
        <sz val="10"/>
        <rFont val="Arial"/>
        <family val="2"/>
      </rPr>
      <t>10 11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</si>
</sst>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9">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
    <numFmt numFmtId="166" formatCode="&quot;$&quot;#,##0.0_);\(&quot;$&quot;#,##0.0\)"/>
    <numFmt numFmtId="167" formatCode="_(* #,##0_);_(* \(#,##0\);_(* &quot;-&quot;??_);_(@_)"/>
    <numFmt numFmtId="168" formatCode="_([$€-2]\ * #,##0_);_([$€-2]\ * \(#,##0\);_([$€-2]\ * &quot;-&quot;_);_(@_)"/>
    <numFmt numFmtId="169" formatCode="#,##0.0\ ;\(#,##0.0\)"/>
    <numFmt numFmtId="170" formatCode="&quot;$&quot;#,##0.000_);\(&quot;$&quot;#,##0.000\)"/>
    <numFmt numFmtId="171" formatCode="&quot;$&quot;#,##0;\(&quot;$&quot;#,##0\)"/>
    <numFmt numFmtId="172" formatCode="[$€-2]\ #,##0_);\([$€-2]\ #,##0\)"/>
    <numFmt numFmtId="173" formatCode="&quot;$&quot;#,##0.0,_);[Red]\(&quot;$&quot;#,##0.0,\)"/>
    <numFmt numFmtId="174" formatCode="0.0%;\(0.0\)%"/>
    <numFmt numFmtId="175" formatCode="0.00%;\(0.00\)%"/>
    <numFmt numFmtId="176" formatCode="_-* #,##0.00\ [$€-1]_-;\-* #,##0.00\ [$€-1]_-;_-* &quot;-&quot;??\ [$€-1]_-"/>
    <numFmt numFmtId="177" formatCode="0%;\(0\)%"/>
    <numFmt numFmtId="178" formatCode="_-&quot;$&quot;* #,##0_-;\-&quot;$&quot;* #,##0_-;_-&quot;$&quot;* &quot;-&quot;_-;_-@_-"/>
    <numFmt numFmtId="179" formatCode="_-* #,##0\ _B_F_-;\-* #,##0\ _B_F_-;_-* &quot;-&quot;\ _B_F_-;_-@_-"/>
    <numFmt numFmtId="180" formatCode="_-* #,##0.00\ _B_F_-;\-* #,##0.00\ _B_F_-;_-* &quot;-&quot;??\ _B_F_-;_-@_-"/>
    <numFmt numFmtId="181" formatCode="0.0_)\%;\(0.0\)\%;0.0_)\%;@_)_%"/>
    <numFmt numFmtId="182" formatCode="#,##0.0_)_%;\(#,##0.0\)_%;0.0_)_%;@_)_%"/>
    <numFmt numFmtId="183" formatCode="[$-409]mmm\-yy;@"/>
    <numFmt numFmtId="184" formatCode="#,##0.0_);\(#,##0.0\);#,##0.0_);@_)"/>
    <numFmt numFmtId="185" formatCode="#,##0.0_);\(#,##0.0\)"/>
    <numFmt numFmtId="186" formatCode="&quot;$&quot;_(#,##0.00_);&quot;$&quot;\(#,##0.00\);&quot;$&quot;_(0.00_);@_)"/>
    <numFmt numFmtId="187" formatCode="&quot;$&quot;_(#,##0.00_);&quot;$&quot;\(#,##0.00\)"/>
    <numFmt numFmtId="188" formatCode="#,##0.00_);\(#,##0.00\);0.00_);@_)"/>
    <numFmt numFmtId="189" formatCode="\€_(#,##0.00_);\€\(#,##0.00\);\€_(0.00_);@_)"/>
    <numFmt numFmtId="190" formatCode="#,##0_)\x;\(#,##0\)\x;0_)\x;@_)_x"/>
    <numFmt numFmtId="191" formatCode="#,##0.0_)\x;\(#,##0.0\)\x"/>
    <numFmt numFmtId="192" formatCode="#,##0.0_)\x;\(#,##0.0\)\x;0.0_)\x;@_)_x"/>
    <numFmt numFmtId="193" formatCode="#,##0_)_x;\(#,##0\)_x;0_)_x;@_)_x"/>
    <numFmt numFmtId="194" formatCode="#,##0.0_)_x;\(#,##0.0\)_x"/>
    <numFmt numFmtId="195" formatCode="#,##0.0_)_x;\(#,##0.0\)_x;0.0_)_x;@_)_x"/>
    <numFmt numFmtId="196" formatCode="0.0_)\%;\(0.0\)\%"/>
    <numFmt numFmtId="197" formatCode="#,##0.0_)_%;\(#,##0.0\)_%"/>
    <numFmt numFmtId="198" formatCode="#,##0;\(#,##0\)"/>
    <numFmt numFmtId="199" formatCode="0.0\ \x"/>
    <numFmt numFmtId="200" formatCode="0.0&quot;x&quot;"/>
    <numFmt numFmtId="201" formatCode="0.00&quot;x&quot;"/>
    <numFmt numFmtId="202" formatCode="0.00\x"/>
    <numFmt numFmtId="203" formatCode="_-[$€-2]* #,##0.00_-;\-[$€-2]* #,##0.00_-;_-[$€-2]* &quot;-&quot;??_-"/>
    <numFmt numFmtId="204" formatCode="0_)"/>
    <numFmt numFmtId="205" formatCode="0000"/>
    <numFmt numFmtId="206" formatCode="000000"/>
    <numFmt numFmtId="207" formatCode="#,##0,_);[Red]\(#,##0,\)"/>
    <numFmt numFmtId="208" formatCode="_-* #,##0.00_-;\-* #,##0.00_-;_-* &quot;-&quot;??_-;_-@_-"/>
    <numFmt numFmtId="209" formatCode="_-* #,##0_-;\-* #,##0_-;_-* &quot;-&quot;_-;_-@_-"/>
    <numFmt numFmtId="210" formatCode="_(* #,##0.0_)&quot;M&quot;;_(* \(#,##0.0\)&quot;M&quot;;_(* &quot;-&quot;??_);_(@_)"/>
    <numFmt numFmtId="211" formatCode="_(* #,##0_);[Red]_(* \(#,##0\);_(* &quot;-&quot;_);_(@_)"/>
    <numFmt numFmtId="212" formatCode="_(* #,##0.00_);[Red]_(* \(#,##0.00\);_(* &quot;-&quot;???_);_(@_)"/>
    <numFmt numFmtId="213" formatCode="_(&quot;$&quot;* #,##0_);[Red]_(&quot;$&quot;* \(#,##0\);_(&quot;$&quot;* &quot;-&quot;_);_(@_)"/>
    <numFmt numFmtId="214" formatCode="_(&quot;$&quot;* #,##0.00_);[Red]_(&quot;$&quot;* \(#,##0.00\);_(&quot;$&quot;* &quot;-&quot;???_);_(@_)"/>
    <numFmt numFmtId="215" formatCode="0&quot;A&quot;"/>
    <numFmt numFmtId="216" formatCode="m\-d\-yy"/>
    <numFmt numFmtId="217" formatCode="_(* 0.0%_);\(0.0%\)"/>
    <numFmt numFmtId="218" formatCode="_(* #,##0.00_);_(* \(#,##0.00\);_(* &quot;-&quot;\ \ \ _);_(@_)"/>
    <numFmt numFmtId="219" formatCode="_(&quot;$&quot;* #,##0_);_(&quot;$&quot;* \(#,##0\);_(&quot;$&quot;* &quot;-&quot;??_);_(@_)"/>
    <numFmt numFmtId="220" formatCode="_(* #,##0_);[Red]_(* \(#,##0\);_(* &quot;-&quot;??_);_(@_)"/>
    <numFmt numFmtId="221" formatCode="_(&quot;$&quot;* #,##0.0000_);_(&quot;$&quot;* \(#,##0.0000\);_(&quot;$&quot;* &quot;-&quot;??_);_(@_)"/>
    <numFmt numFmtId="222" formatCode="yyyy"/>
    <numFmt numFmtId="223" formatCode="#,##0.000_);[Red]\(#,##0.000\)"/>
    <numFmt numFmtId="224" formatCode="m/yy"/>
    <numFmt numFmtId="225" formatCode="#,##0.00_);[Red]\(#,##0.00\);\-\-__"/>
    <numFmt numFmtId="226" formatCode="mm/dd/yy_)"/>
    <numFmt numFmtId="227" formatCode="#,##0\ ;\(#,##0\);\-\ \ \ \ \ "/>
    <numFmt numFmtId="228" formatCode="#,##0\ ;\(#,##0\);\–\ \ \ \ \ "/>
    <numFmt numFmtId="229" formatCode="_(* #,##0_);_(* \(#,##0\);_(* &quot;-&quot;?_);@_)"/>
    <numFmt numFmtId="230" formatCode="_(* #,##0.0_);_(* \(#,##0.0\);_(* &quot;-&quot;?_);@_)"/>
    <numFmt numFmtId="231" formatCode="#,##0.0_);[Red]\(#,##0.00_)"/>
    <numFmt numFmtId="232" formatCode="#,##0.00\ %"/>
    <numFmt numFmtId="233" formatCode="&quot;$&quot;#,##0.00"/>
    <numFmt numFmtId="234" formatCode="\(#,##0\)\ "/>
    <numFmt numFmtId="235" formatCode="[Blue]0.0%;[Blue]\(0.0%\)"/>
    <numFmt numFmtId="236" formatCode="[Red]0.0%;[Red]\(0.0%\)"/>
    <numFmt numFmtId="237" formatCode="#,##0_);[Blue]\(#,##0\)"/>
    <numFmt numFmtId="238" formatCode="00"/>
    <numFmt numFmtId="239" formatCode="_ * #,##0_ ;_ * \-#,##0_ ;_ * &quot;-&quot;_ ;_ @_ "/>
    <numFmt numFmtId="240" formatCode="0.0\ %;\(0.0%\)"/>
    <numFmt numFmtId="241" formatCode="#,##0.0_);[Red]\(#,##0.0\)"/>
    <numFmt numFmtId="242" formatCode="_(#,##0_);[Red]_(\(#,##0\);_(&quot;-&quot;_);_(@_)"/>
    <numFmt numFmtId="243" formatCode="_(* #,##0.0_);_(* \(#,##0.0\);_(* &quot;-&quot;?_);_(@_)"/>
    <numFmt numFmtId="244" formatCode="_(#,##0.0_);[Red]_(\(#,##0.0\);_(&quot;-&quot;??_);_(@_)"/>
    <numFmt numFmtId="245" formatCode="_(#,##0.00_);[Red]_(\(#,##0.00\);_(&quot;-&quot;???_);_(@_)"/>
    <numFmt numFmtId="246" formatCode="#,##0.000_);\(#,##0.000\)"/>
    <numFmt numFmtId="247" formatCode="#,##0.00\x_);&quot;NM&quot;"/>
    <numFmt numFmtId="248" formatCode="_-* #,##0.000_-;\-* #,##0.000_-;_-* &quot;-&quot;???_-;_-@_-"/>
    <numFmt numFmtId="249" formatCode="#,##0.0000_);[Red]\(#,##0.0000\)"/>
    <numFmt numFmtId="250" formatCode="#,##0.000000_);[Red]\(#,##0.000000\)"/>
    <numFmt numFmtId="251" formatCode="0.00\ %"/>
    <numFmt numFmtId="252" formatCode="_(* #,###.0,_);_(* \(#,###.0,\);_(* &quot;—&quot;?_);_(@_)"/>
    <numFmt numFmtId="253" formatCode="_(* #,###.0,,_);_(* \(#,###.0,,\);_(* &quot;—&quot;?_);_(@_)"/>
    <numFmt numFmtId="254" formatCode="0.00_);\(0.00\);0.00"/>
    <numFmt numFmtId="255" formatCode="_(&quot;$&quot;\ #,##0_);[Red]\(&quot;$&quot;\ #,##0\);_(&quot;$&quot;\ &quot;-&quot;_);_(@_)"/>
    <numFmt numFmtId="256" formatCode="&quot;$&quot;#,##0.0_);[Red]\(&quot;$&quot;#,##0.0\)"/>
    <numFmt numFmtId="257" formatCode="_(&quot;$&quot;\ #,##0.00_);[Red]\(&quot;$&quot;\ #,##0.00\);_(&quot;$&quot;\ &quot;-&quot;???_);_(@_)"/>
    <numFmt numFmtId="258" formatCode="#,##0.0_)\x;[Red]\(#,##0.0\)\x"/>
    <numFmt numFmtId="259" formatCode="_-&quot;$&quot;* #,##0.00_-;\-&quot;$&quot;* #,##0.00_-;_-&quot;$&quot;* &quot;-&quot;??_-;_-@_-"/>
    <numFmt numFmtId="260" formatCode="_(&quot;$&quot;* #,##0.0000_);_(&quot;$&quot;* \(#,##0.0000\);_(&quot;$&quot;* &quot;-&quot;????_);_(@_)"/>
    <numFmt numFmtId="261" formatCode="&quot;$&quot;#,##0.0\ ;\(&quot;$&quot;#,##0.0\)"/>
    <numFmt numFmtId="262" formatCode="\ \ _•\–\ \ \ \ @"/>
    <numFmt numFmtId="263" formatCode="#,##0.0_%\);[Red]\(#,##0.0%\)"/>
    <numFmt numFmtId="264" formatCode="mmmm\ d\,\ yyyy"/>
    <numFmt numFmtId="265" formatCode="mmm\-d\-yy"/>
    <numFmt numFmtId="266" formatCode="mmm\-d\-yyyy"/>
    <numFmt numFmtId="267" formatCode="mmm\-yyyy"/>
    <numFmt numFmtId="268" formatCode="dd\.mmm\.yy"/>
    <numFmt numFmtId="269" formatCode="m/d/yy_)"/>
    <numFmt numFmtId="270" formatCode="_-* #,##0\ _D_M_-;\-* #,##0\ _D_M_-;_-* &quot;-&quot;\ _D_M_-;_-@_-"/>
    <numFmt numFmtId="271" formatCode="_-* #,##0.00\ _D_M_-;\-* #,##0.00\ _D_M_-;_-* &quot;-&quot;??\ _D_M_-;_-@_-"/>
    <numFmt numFmtId="272" formatCode="#,##0.0\x_);[Red]\(#,##0.0\)"/>
    <numFmt numFmtId="273" formatCode="&quot;\&quot;&quot;\&quot;&quot;\&quot;&quot;\&quot;\$#,##0;&quot;\&quot;&quot;\&quot;&quot;\&quot;&quot;\&quot;\(&quot;\&quot;&quot;\&quot;&quot;\&quot;&quot;\&quot;\$#,##0&quot;\&quot;&quot;\&quot;&quot;\&quot;&quot;\&quot;\)"/>
    <numFmt numFmtId="274" formatCode="#,##0.0\ \x"/>
    <numFmt numFmtId="275" formatCode="&quot;$&quot;#,##0.0\ \ \ ;\(&quot;$&quot;#,##0.0\)\ \ "/>
    <numFmt numFmtId="276" formatCode="[Red][=0]&quot;Wrong&quot;;[Green][=1]&quot;O.K.&quot;;General"/>
    <numFmt numFmtId="277" formatCode="0.0"/>
    <numFmt numFmtId="278" formatCode="&quot;$&quot;#,##0.0"/>
    <numFmt numFmtId="279" formatCode="#,##0.0"/>
    <numFmt numFmtId="280" formatCode="_-* #,##0\ _z_?_-;\-* #,##0\ _z_?_-;_-* &quot;-&quot;\ _z_?_-;_-@_-"/>
    <numFmt numFmtId="281" formatCode="_-* #,##0.00\ _z_?_-;\-* #,##0.00\ _z_?_-;_-* &quot;-&quot;??\ _z_?_-;_-@_-"/>
    <numFmt numFmtId="282" formatCode="_-* #,##0\ _z_ł_-;\-* #,##0\ _z_ł_-;_-* &quot;-&quot;\ _z_ł_-;_-@_-"/>
    <numFmt numFmtId="283" formatCode="_ * #,##0.00_ ;_ * \-#,##0.00_ ;_ * &quot;-&quot;??_ ;_ @_ "/>
    <numFmt numFmtId="284" formatCode="_-* #,##0.00\ _z_ł_-;\-* #,##0.00\ _z_ł_-;_-* &quot;-&quot;??\ _z_ł_-;_-@_-"/>
    <numFmt numFmtId="285" formatCode="&quot;Fr.&quot;\ #,##0;[Red]&quot;Fr.&quot;\ \-#,##0"/>
    <numFmt numFmtId="286" formatCode="_(* #,##0_);_(* \(#,##0\);_(* &quot;-&quot;_)"/>
    <numFmt numFmtId="287" formatCode="&quot;$&quot;#,##0.00&quot;A&quot;;[Red]\(&quot;$&quot;#,##0.00\)&quot;A&quot;"/>
    <numFmt numFmtId="288" formatCode="&quot;$&quot;#,##0.00&quot;E&quot;;[Red]\(&quot;$&quot;#,##0.00\)&quot;E&quot;"/>
    <numFmt numFmtId="289" formatCode="_([$€-2]* #,##0.00_);_([$€-2]* \(#,##0.00\);_([$€-2]* &quot;-&quot;??_)"/>
    <numFmt numFmtId="290" formatCode="mm/dd/yyyy"/>
    <numFmt numFmtId="291" formatCode="_-* #,##0\ _F_t_-;\-* #,##0\ _F_t_-;_-* &quot;-&quot;\ _F_t_-;_-@_-"/>
    <numFmt numFmtId="292" formatCode="_-* #,##0.00\ _F_t_-;\-* #,##0.00\ _F_t_-;_-* &quot;-&quot;??\ _F_t_-;_-@_-"/>
    <numFmt numFmtId="293" formatCode="###0_);\(###0\)"/>
    <numFmt numFmtId="294" formatCode="#,###,##0;\(#,###,##0\)"/>
    <numFmt numFmtId="295" formatCode="&quot;$&quot;#,###,##0;\(&quot;$&quot;#,###,##0\)"/>
    <numFmt numFmtId="296" formatCode="#,##0.00%;\(#,##0.00%\)"/>
    <numFmt numFmtId="297" formatCode="_-* #,###_-;\(#,###\);_-* &quot;–&quot;_-;_-@_-"/>
    <numFmt numFmtId="298" formatCode="_(* #,##0.0_);_(* \(#,##0.0\);_(* &quot;-&quot;??_);_(@_)"/>
    <numFmt numFmtId="299" formatCode="0.0%;[Red]\(0.0%\)"/>
    <numFmt numFmtId="300" formatCode="0.00_);\(0.00\)"/>
    <numFmt numFmtId="301" formatCode="#,##0;[Red]#,##0&quot;-&quot;"/>
    <numFmt numFmtId="302" formatCode="#,##0.00;[Red]#,##0.00&quot;-&quot;"/>
    <numFmt numFmtId="303" formatCode="0.00_)"/>
    <numFmt numFmtId="304" formatCode="0.0%_);\(0.0%\)"/>
    <numFmt numFmtId="305" formatCode="_-* #,##0_-;\-* #,##0_-;_-* &quot;-&quot;??_-;_-@_-"/>
    <numFmt numFmtId="306" formatCode="_-* #,##0\ _F_-;\-* #,##0\ _F_-;_-* &quot;-&quot;\ _F_-;_-@_-"/>
    <numFmt numFmtId="307" formatCode="_-* #,##0.00\ _F_-;\-* #,##0.00\ _F_-;_-* &quot;-&quot;??\ _F_-;_-@_-"/>
    <numFmt numFmtId="308" formatCode="hh:mm\ /\ dd"/>
    <numFmt numFmtId="309" formatCode="000\ 0000\ 0000"/>
    <numFmt numFmtId="310" formatCode="_-* #,##0\ &quot;F&quot;_-;\-* #,##0\ &quot;F&quot;_-;_-* &quot;-&quot;\ &quot;F&quot;_-;_-@_-"/>
    <numFmt numFmtId="311" formatCode="_-* #,##0.00\ &quot;F&quot;_-;\-* #,##0.00\ &quot;F&quot;_-;_-* &quot;-&quot;??\ &quot;F&quot;_-;_-@_-"/>
    <numFmt numFmtId="312" formatCode="dd\-mmm_)"/>
    <numFmt numFmtId="313" formatCode="0.0\x"/>
    <numFmt numFmtId="314" formatCode="_-#,##0;[Red]\-#,##0;_-&quot;-&quot;;_(@_)"/>
    <numFmt numFmtId="315" formatCode="_-#,##0.00;[Red]\-#,##0.00;_-&quot;-&quot;???;_(@_)"/>
    <numFmt numFmtId="316" formatCode="&quot;R&quot;\ #,##0.00;[Red]&quot;R&quot;\ \-#,##0.00"/>
    <numFmt numFmtId="317" formatCode="#,##0,;\(#,##0,\)"/>
    <numFmt numFmtId="318" formatCode="General_)"/>
    <numFmt numFmtId="319" formatCode="_([$$-409]* #,##0_);_([$$-409]* \(#,##0\);_([$$-409]* &quot;-&quot;??_);_(@_)"/>
    <numFmt numFmtId="320" formatCode="[$-409]mmmm\ yyyy;@"/>
    <numFmt numFmtId="321" formatCode="#,##0.0_)\ ;[Red]\(#,##0.0\)\ "/>
    <numFmt numFmtId="322" formatCode="_-* #,##0_-;[Red]\(#,##0\);_-* &quot;-&quot;??_-;_-@_-"/>
    <numFmt numFmtId="323" formatCode="#,##0\ \ \ ;[Red]\(#,##0\)\ \ ;\—\ \ \ \ "/>
    <numFmt numFmtId="324" formatCode="0.00_);[Red]\(0.00\)"/>
    <numFmt numFmtId="325" formatCode="0.000"/>
    <numFmt numFmtId="326" formatCode="0.000000"/>
    <numFmt numFmtId="327" formatCode="0.0_);\(0.0\)"/>
    <numFmt numFmtId="328" formatCode="\Ö;\Ö;\Ö;\Ö"/>
    <numFmt numFmtId="329" formatCode="0%;[Red]\-0%"/>
    <numFmt numFmtId="330" formatCode="0.0%;[Red]\-0.0%"/>
    <numFmt numFmtId="331" formatCode="_-* #,##0\ _P_t_a_-;\-* #,##0\ _P_t_a_-;_-* &quot;-&quot;\ _P_t_a_-;_-@_-"/>
    <numFmt numFmtId="332" formatCode="_-* #,##0.00\ _P_t_a_-;\-* #,##0.00\ _P_t_a_-;_-* &quot;-&quot;??\ _P_t_a_-;_-@_-"/>
    <numFmt numFmtId="333" formatCode="&quot;£&quot;#,##0;[Red]\-&quot;£&quot;#,##0"/>
    <numFmt numFmtId="334" formatCode="&quot;f.&quot;\ #,##0_-;[Red]&quot;f.&quot;\ #,##0\-"/>
    <numFmt numFmtId="335" formatCode="&quot;f.&quot;\ #,##0.00_-;[Red]&quot;f.&quot;\ #,##0.00\-"/>
    <numFmt numFmtId="336" formatCode="#,##0\ &quot;DM&quot;;[Red]\-#,##0\ &quot;DM&quot;"/>
    <numFmt numFmtId="337" formatCode="#,##0.00\ &quot;DM&quot;;[Red]\-#,##0.00\ &quot;DM&quot;"/>
    <numFmt numFmtId="338" formatCode="_-* #,##0\ &quot;zł&quot;_-;\-* #,##0\ &quot;zł&quot;_-;_-* &quot;-&quot;\ &quot;zł&quot;_-;_-@_-"/>
    <numFmt numFmtId="339" formatCode="###0_);[Red]\(###0\)"/>
    <numFmt numFmtId="340" formatCode="dd\-mmm\-yy"/>
    <numFmt numFmtId="341" formatCode="&quot;$&quot;#,##0.0000_);\(&quot;$&quot;#,##0.0000\)"/>
    <numFmt numFmtId="342" formatCode="&quot;$&quot;#,##0.00000_);\(&quot;$&quot;#,##0.00000\)"/>
    <numFmt numFmtId="343" formatCode="[$$-409]#,##0"/>
    <numFmt numFmtId="344" formatCode="&quot;$&quot;#,##0.0000_);[Red]\(&quot;$&quot;#,##0.0000\)"/>
    <numFmt numFmtId="345" formatCode="#,##0_);\(#,##0\);\-_);"/>
    <numFmt numFmtId="346" formatCode="#,##0,,,_);[Red]\(#,##0,,,\)"/>
    <numFmt numFmtId="347" formatCode="[Blue]0.0%;[Blue]\-0.0%"/>
    <numFmt numFmtId="348" formatCode="#,##0_);\(#,##0\);\-_)"/>
    <numFmt numFmtId="349" formatCode="_(* #,##0.000_);_(* \(#,##0.000\);_(* &quot;-&quot;??_);_(@_)"/>
    <numFmt numFmtId="350" formatCode="_(* #,##0,_);_(* \(#,##0,\)"/>
    <numFmt numFmtId="351" formatCode="_(&quot;$&quot;* #,##0.00_);_(&quot;$&quot;* \(#,##0.00\)"/>
    <numFmt numFmtId="352" formatCode="&quot;$&quot;#,##0.00_%_);\(&quot;$&quot;#,##0.00\)_%;**;@_%_)"/>
    <numFmt numFmtId="353" formatCode="&quot;$&quot;#,##0.00_%_);\(&quot;$&quot;#,##0.00\)_%;&quot;$&quot;#,##0.00_%_);@_%_)"/>
    <numFmt numFmtId="354" formatCode="&quot;$&quot;#,##0.00_%_);\(&quot;$&quot;#,##0.00\)_%;&quot;$&quot;###0.00_%_);@_%_)"/>
    <numFmt numFmtId="355" formatCode="mmm\ d\,\ yyyy\ "/>
    <numFmt numFmtId="356" formatCode="0&quot;E&quot;"/>
    <numFmt numFmtId="357" formatCode="#,##0.000"/>
    <numFmt numFmtId="358" formatCode="_-* #,##0\ _P_t_s_-;\-* #,##0\ _P_t_s_-;_-* &quot;-&quot;\ _P_t_s_-;_-@_-"/>
    <numFmt numFmtId="359" formatCode="_-* #,##0.00\ _P_t_s_-;\-* #,##0.00\ _P_t_s_-;_-* &quot;-&quot;??\ _P_t_s_-;_-@_-"/>
    <numFmt numFmtId="360" formatCode="#,##0,,_);[Red]\(#,##0,,\)"/>
    <numFmt numFmtId="361" formatCode="&quot;$&quot;#,##0"/>
    <numFmt numFmtId="362" formatCode="#.#&quot;x&quot;"/>
    <numFmt numFmtId="363" formatCode="&quot;$&quot;#,##0.000"/>
    <numFmt numFmtId="364" formatCode="#.0&quot;x&quot;"/>
  </numFmts>
  <fonts count="318">
    <font>
      <sz val="11"/>
      <color theme="1"/>
      <name val="Calibri"/>
      <family val="2"/>
      <scheme val="minor"/>
    </font>
    <font>
      <sz val="11"/>
      <color theme="1"/>
      <name val="Calibri"/>
      <family val="2"/>
      <scheme val="minor"/>
    </font>
    <font>
      <sz val="10"/>
      <color theme="1"/>
      <name val="Calibri"/>
      <family val="2"/>
    </font>
    <font>
      <sz val="10"/>
      <name val="Arial"/>
      <family val="2"/>
    </font>
    <font>
      <sz val="10"/>
      <name val="Courier"/>
      <family val="3"/>
    </font>
    <font>
      <sz val="10"/>
      <name val="Times New Roman"/>
      <family val="1"/>
    </font>
    <font>
      <sz val="9"/>
      <name val="Arial"/>
      <family val="2"/>
    </font>
    <font>
      <sz val="10"/>
      <name val="Helv"/>
    </font>
    <font>
      <sz val="12"/>
      <name val="Geneva"/>
    </font>
    <font>
      <u/>
      <sz val="6"/>
      <color indexed="8"/>
      <name val="MS Sans Serif"/>
      <family val="2"/>
    </font>
    <font>
      <b/>
      <sz val="8"/>
      <name val="Helv"/>
    </font>
    <font>
      <b/>
      <sz val="8"/>
      <name val="Helvetica"/>
      <family val="2"/>
    </font>
    <font>
      <sz val="12"/>
      <name val="Times New Roman"/>
      <family val="1"/>
    </font>
    <font>
      <u/>
      <sz val="8.4"/>
      <color indexed="12"/>
      <name val="Arial"/>
      <family val="2"/>
    </font>
    <font>
      <sz val="10"/>
      <name val="MS Sans Serif"/>
      <family val="2"/>
    </font>
    <font>
      <sz val="8"/>
      <name val="Arial"/>
      <family val="2"/>
    </font>
    <font>
      <sz val="10"/>
      <name val="Helv"/>
      <charset val="204"/>
    </font>
    <font>
      <sz val="10"/>
      <name val="Geneva"/>
    </font>
    <font>
      <sz val="10"/>
      <name val="Helv"/>
      <family val="2"/>
    </font>
    <font>
      <sz val="10"/>
      <color indexed="8"/>
      <name val="MS Sans Serif"/>
      <family val="2"/>
    </font>
    <font>
      <b/>
      <sz val="22"/>
      <color indexed="18"/>
      <name val="Arial"/>
      <family val="2"/>
    </font>
    <font>
      <b/>
      <sz val="10"/>
      <color indexed="18"/>
      <name val="Times New Roman"/>
      <family val="1"/>
    </font>
    <font>
      <sz val="8"/>
      <name val="Palatino"/>
      <family val="1"/>
    </font>
    <font>
      <b/>
      <u/>
      <sz val="10"/>
      <color indexed="12"/>
      <name val="Arial"/>
      <family val="2"/>
      <charset val="177"/>
    </font>
    <font>
      <b/>
      <sz val="10"/>
      <name val="Arial"/>
      <family val="2"/>
    </font>
    <font>
      <b/>
      <sz val="14"/>
      <color indexed="18"/>
      <name val="Arial"/>
      <family val="2"/>
    </font>
    <font>
      <sz val="9"/>
      <color indexed="8"/>
      <name val="Arial"/>
      <family val="2"/>
    </font>
    <font>
      <b/>
      <sz val="10"/>
      <color indexed="18"/>
      <name val="Arial"/>
      <family val="2"/>
    </font>
    <font>
      <b/>
      <sz val="10"/>
      <color indexed="62"/>
      <name val="Arial"/>
      <family val="2"/>
    </font>
    <font>
      <b/>
      <u val="singleAccounting"/>
      <sz val="10"/>
      <color indexed="18"/>
      <name val="Arial"/>
      <family val="2"/>
    </font>
    <font>
      <b/>
      <u val="singleAccounting"/>
      <sz val="10"/>
      <color indexed="62"/>
      <name val="Arial"/>
      <family val="2"/>
    </font>
    <font>
      <sz val="11"/>
      <name val="돋움"/>
      <family val="3"/>
      <charset val="129"/>
    </font>
    <font>
      <sz val="12"/>
      <name val="Osaka"/>
      <family val="1"/>
      <charset val="128"/>
    </font>
    <font>
      <sz val="10"/>
      <color indexed="8"/>
      <name val="Palatino"/>
      <family val="1"/>
    </font>
    <font>
      <sz val="10"/>
      <name val="Palatino"/>
      <family val="1"/>
    </font>
    <font>
      <sz val="6"/>
      <name val="MS Sans Serif"/>
      <family val="2"/>
    </font>
    <font>
      <b/>
      <sz val="11"/>
      <name val="Book Antiqua"/>
      <family val="1"/>
    </font>
    <font>
      <sz val="8"/>
      <name val="Antique Olive"/>
      <family val="2"/>
    </font>
    <font>
      <sz val="8"/>
      <name val="Geneva"/>
    </font>
    <font>
      <sz val="6"/>
      <name val="Arial"/>
      <family val="2"/>
    </font>
    <font>
      <sz val="5"/>
      <name val="Arial"/>
      <family val="2"/>
    </font>
    <font>
      <b/>
      <sz val="8"/>
      <name val="Arial"/>
      <family val="2"/>
    </font>
    <font>
      <b/>
      <sz val="6"/>
      <name val="Arial"/>
      <family val="2"/>
    </font>
    <font>
      <b/>
      <sz val="7"/>
      <name val="Arial"/>
      <family val="2"/>
    </font>
    <font>
      <sz val="7"/>
      <name val="Arial"/>
      <family val="2"/>
    </font>
    <font>
      <b/>
      <sz val="9"/>
      <name val="Arial"/>
      <family val="2"/>
    </font>
    <font>
      <b/>
      <sz val="11"/>
      <name val="Arial"/>
      <family val="2"/>
    </font>
    <font>
      <b/>
      <sz val="12"/>
      <name val="Arial"/>
      <family val="2"/>
    </font>
    <font>
      <b/>
      <sz val="13"/>
      <name val="Arial"/>
      <family val="2"/>
    </font>
    <font>
      <u/>
      <sz val="6"/>
      <name val="MS Sans Serif"/>
      <family val="2"/>
    </font>
    <font>
      <b/>
      <sz val="14"/>
      <name val="Arial"/>
      <family val="2"/>
    </font>
    <font>
      <sz val="10"/>
      <color indexed="8"/>
      <name val="Arial"/>
      <family val="2"/>
    </font>
    <font>
      <sz val="11"/>
      <color indexed="8"/>
      <name val="Calibri"/>
      <family val="2"/>
    </font>
    <font>
      <sz val="10"/>
      <color indexed="8"/>
      <name val="Courier New"/>
      <family val="2"/>
    </font>
    <font>
      <sz val="7"/>
      <color indexed="12"/>
      <name val="Times New Roman"/>
      <family val="1"/>
    </font>
    <font>
      <sz val="10"/>
      <color indexed="9"/>
      <name val="Courier New"/>
      <family val="2"/>
    </font>
    <font>
      <sz val="11"/>
      <color indexed="9"/>
      <name val="Calibri"/>
      <family val="2"/>
    </font>
    <font>
      <sz val="12"/>
      <name val="Calibri"/>
      <family val="2"/>
      <scheme val="minor"/>
    </font>
    <font>
      <sz val="12"/>
      <name val="helv"/>
    </font>
    <font>
      <b/>
      <sz val="6"/>
      <name val="Helv"/>
    </font>
    <font>
      <b/>
      <u/>
      <sz val="14"/>
      <name val="Arial"/>
      <family val="2"/>
    </font>
    <font>
      <u val="doubleAccounting"/>
      <sz val="9"/>
      <name val="Arial Narrow"/>
      <family val="2"/>
    </font>
    <font>
      <u val="singleAccounting"/>
      <sz val="9"/>
      <name val="Arial Narrow"/>
      <family val="2"/>
    </font>
    <font>
      <sz val="9"/>
      <name val="Arial Narrow"/>
      <family val="2"/>
    </font>
    <font>
      <u val="doubleAccounting"/>
      <sz val="10"/>
      <name val="Courier New"/>
      <family val="3"/>
    </font>
    <font>
      <sz val="10"/>
      <name val="Courier New"/>
      <family val="3"/>
    </font>
    <font>
      <sz val="10"/>
      <name val="Book Antiqua"/>
      <family val="1"/>
    </font>
    <font>
      <sz val="8"/>
      <color indexed="8"/>
      <name val="Arial"/>
      <family val="2"/>
    </font>
    <font>
      <sz val="8"/>
      <name val="Times New Roman"/>
      <family val="1"/>
    </font>
    <font>
      <sz val="12"/>
      <name val="Arial"/>
      <family val="2"/>
    </font>
    <font>
      <b/>
      <sz val="12"/>
      <name val="Times New Roman"/>
      <family val="1"/>
    </font>
    <font>
      <b/>
      <sz val="11"/>
      <color indexed="63"/>
      <name val="Calibri"/>
      <family val="2"/>
    </font>
    <font>
      <sz val="9"/>
      <name val="Times New Roman"/>
      <family val="1"/>
    </font>
    <font>
      <sz val="8"/>
      <color indexed="12"/>
      <name val="Arial"/>
      <family val="2"/>
    </font>
    <font>
      <sz val="12"/>
      <color indexed="12"/>
      <name val="Times New Roman"/>
      <family val="1"/>
    </font>
    <font>
      <sz val="10"/>
      <color indexed="12"/>
      <name val="Times New Roman"/>
      <family val="1"/>
    </font>
    <font>
      <sz val="10"/>
      <color indexed="12"/>
      <name val="Arial"/>
      <family val="2"/>
    </font>
    <font>
      <sz val="7"/>
      <color indexed="12"/>
      <name val="Arial"/>
      <family val="2"/>
    </font>
    <font>
      <sz val="10"/>
      <color indexed="20"/>
      <name val="Courier New"/>
      <family val="2"/>
    </font>
    <font>
      <sz val="11"/>
      <color indexed="20"/>
      <name val="Calibri"/>
      <family val="2"/>
    </font>
    <font>
      <b/>
      <sz val="10"/>
      <color indexed="9"/>
      <name val="Arial"/>
      <family val="2"/>
    </font>
    <font>
      <b/>
      <sz val="11"/>
      <color indexed="52"/>
      <name val="Calibri"/>
      <family val="2"/>
    </font>
    <font>
      <b/>
      <sz val="9"/>
      <color indexed="9"/>
      <name val="Arial"/>
      <family val="2"/>
    </font>
    <font>
      <sz val="11"/>
      <name val="Helvetica"/>
      <family val="2"/>
    </font>
    <font>
      <sz val="10"/>
      <color indexed="12"/>
      <name val="MS Sans Serif"/>
      <family val="2"/>
    </font>
    <font>
      <sz val="12"/>
      <name val="Tms Rmn"/>
    </font>
    <font>
      <sz val="11"/>
      <name val="Arial Narrow"/>
      <family val="2"/>
    </font>
    <font>
      <sz val="11"/>
      <name val="Times New Roman"/>
      <family val="1"/>
    </font>
    <font>
      <b/>
      <sz val="10"/>
      <name val="Times New Roman"/>
      <family val="1"/>
    </font>
    <font>
      <b/>
      <sz val="9"/>
      <color indexed="24"/>
      <name val="Arial"/>
      <family val="2"/>
    </font>
    <font>
      <b/>
      <sz val="12"/>
      <color indexed="42"/>
      <name val="Arial"/>
      <family val="2"/>
    </font>
    <font>
      <b/>
      <sz val="14"/>
      <color indexed="8"/>
      <name val="Times New Roman"/>
      <family val="1"/>
    </font>
    <font>
      <u val="singleAccounting"/>
      <sz val="10"/>
      <name val="Arial"/>
      <family val="2"/>
    </font>
    <font>
      <sz val="11"/>
      <color indexed="17"/>
      <name val="Calibri"/>
      <family val="2"/>
    </font>
    <font>
      <sz val="7"/>
      <name val="Wingdings"/>
      <charset val="2"/>
    </font>
    <font>
      <b/>
      <sz val="10"/>
      <color indexed="8"/>
      <name val="Times New Roman"/>
      <family val="1"/>
    </font>
    <font>
      <b/>
      <i/>
      <sz val="14"/>
      <name val="Arial"/>
      <family val="2"/>
    </font>
    <font>
      <b/>
      <sz val="24"/>
      <name val="Arial Narrow"/>
      <family val="2"/>
    </font>
    <font>
      <b/>
      <i/>
      <sz val="12"/>
      <name val="Arial"/>
      <family val="2"/>
    </font>
    <font>
      <i/>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0"/>
      <color indexed="52"/>
      <name val="Courier New"/>
      <family val="2"/>
    </font>
    <font>
      <b/>
      <sz val="10"/>
      <name val="Helv"/>
    </font>
    <font>
      <b/>
      <sz val="18"/>
      <color indexed="9"/>
      <name val="Times"/>
      <family val="1"/>
    </font>
    <font>
      <b/>
      <sz val="11"/>
      <color indexed="9"/>
      <name val="Calibri"/>
      <family val="2"/>
    </font>
    <font>
      <sz val="11"/>
      <color indexed="52"/>
      <name val="Calibri"/>
      <family val="2"/>
    </font>
    <font>
      <sz val="10"/>
      <color indexed="18"/>
      <name val="Times New Roman"/>
      <family val="1"/>
    </font>
    <font>
      <sz val="8"/>
      <color indexed="10"/>
      <name val="Arial"/>
      <family val="2"/>
    </font>
    <font>
      <b/>
      <sz val="10"/>
      <color indexed="9"/>
      <name val="Courier New"/>
      <family val="2"/>
    </font>
    <font>
      <sz val="12"/>
      <name val="NewCenturySchlbk"/>
      <family val="1"/>
    </font>
    <font>
      <sz val="10"/>
      <color indexed="11"/>
      <name val="Times New Roman"/>
      <family val="1"/>
    </font>
    <font>
      <b/>
      <sz val="8"/>
      <name val="GillSans"/>
      <family val="2"/>
    </font>
    <font>
      <b/>
      <sz val="7"/>
      <name val="Helvetica-Narrow"/>
      <family val="2"/>
    </font>
    <font>
      <b/>
      <sz val="7"/>
      <name val="GillSans"/>
      <family val="2"/>
    </font>
    <font>
      <sz val="8"/>
      <name val="Helvetica"/>
      <family val="2"/>
    </font>
    <font>
      <sz val="10"/>
      <color indexed="10"/>
      <name val="Times New Roman"/>
      <family val="1"/>
    </font>
    <font>
      <b/>
      <sz val="8"/>
      <color indexed="9"/>
      <name val="Arial"/>
      <family val="2"/>
    </font>
    <font>
      <b/>
      <sz val="8"/>
      <color indexed="8"/>
      <name val="Arial"/>
      <family val="2"/>
    </font>
    <font>
      <b/>
      <sz val="8"/>
      <color indexed="8"/>
      <name val="Courier New"/>
      <family val="3"/>
    </font>
    <font>
      <sz val="9"/>
      <name val="Helv"/>
    </font>
    <font>
      <sz val="10"/>
      <name val="Univers (E1)"/>
    </font>
    <font>
      <sz val="10"/>
      <color theme="1"/>
      <name val="Arial"/>
      <family val="2"/>
    </font>
    <font>
      <sz val="24"/>
      <name val="Arial"/>
      <family val="2"/>
    </font>
    <font>
      <sz val="10"/>
      <color indexed="8"/>
      <name val="Times New Roman"/>
      <family val="1"/>
    </font>
    <font>
      <sz val="10"/>
      <name val="MS Serif"/>
      <family val="1"/>
    </font>
    <font>
      <b/>
      <sz val="14"/>
      <name val="Tms Rmn"/>
    </font>
    <font>
      <b/>
      <sz val="10"/>
      <color indexed="12"/>
      <name val="Arial"/>
      <family val="2"/>
    </font>
    <font>
      <sz val="10"/>
      <color indexed="10"/>
      <name val="Arial"/>
      <family val="2"/>
    </font>
    <font>
      <sz val="10"/>
      <color indexed="54"/>
      <name val="Arial"/>
      <family val="2"/>
    </font>
    <font>
      <b/>
      <sz val="10"/>
      <color indexed="8"/>
      <name val="Arial"/>
      <family val="2"/>
    </font>
    <font>
      <b/>
      <sz val="24"/>
      <color theme="1"/>
      <name val="Perpetua"/>
      <family val="2"/>
    </font>
    <font>
      <sz val="11"/>
      <color theme="0"/>
      <name val="Perpetua"/>
      <family val="2"/>
    </font>
    <font>
      <sz val="8"/>
      <name val="Helv"/>
    </font>
    <font>
      <sz val="8"/>
      <color indexed="17"/>
      <name val="Arial"/>
      <family val="2"/>
    </font>
    <font>
      <u/>
      <sz val="8"/>
      <color indexed="12"/>
      <name val="Times New Roman"/>
      <family val="1"/>
    </font>
    <font>
      <b/>
      <sz val="8"/>
      <name val="Times New Roman"/>
      <family val="1"/>
    </font>
    <font>
      <sz val="12"/>
      <name val="Arial MT"/>
    </font>
    <font>
      <b/>
      <sz val="10"/>
      <name val="Tahoma"/>
      <family val="2"/>
    </font>
    <font>
      <sz val="8"/>
      <color indexed="12"/>
      <name val="Times New Roman"/>
      <family val="1"/>
    </font>
    <font>
      <u val="doubleAccounting"/>
      <sz val="10"/>
      <name val="Arial"/>
      <family val="2"/>
    </font>
    <font>
      <sz val="14"/>
      <color indexed="8"/>
      <name val="Times New Roman"/>
      <family val="1"/>
    </font>
    <font>
      <sz val="14"/>
      <name val="Times New Roman"/>
      <family val="1"/>
    </font>
    <font>
      <sz val="8"/>
      <color indexed="8"/>
      <name val="Times New Roman"/>
      <family val="1"/>
    </font>
    <font>
      <i/>
      <sz val="9"/>
      <name val="Times New Roman"/>
      <family val="1"/>
    </font>
    <font>
      <i/>
      <sz val="10"/>
      <name val="Times New Roman"/>
      <family val="1"/>
    </font>
    <font>
      <sz val="9"/>
      <color indexed="8"/>
      <name val="Times New Roman"/>
      <family val="1"/>
    </font>
    <font>
      <i/>
      <sz val="9"/>
      <color indexed="8"/>
      <name val="Times New Roman"/>
      <family val="1"/>
    </font>
    <font>
      <b/>
      <sz val="9"/>
      <name val="Times New Roman"/>
      <family val="1"/>
    </font>
    <font>
      <sz val="22"/>
      <name val="Times New Roman"/>
      <family val="1"/>
    </font>
    <font>
      <b/>
      <i/>
      <sz val="8"/>
      <color indexed="12"/>
      <name val="Arial"/>
      <family val="2"/>
    </font>
    <font>
      <b/>
      <sz val="8"/>
      <name val="Arial Narrow"/>
      <family val="2"/>
    </font>
    <font>
      <sz val="11"/>
      <color indexed="62"/>
      <name val="Calibri"/>
      <family val="2"/>
    </font>
    <font>
      <b/>
      <sz val="11"/>
      <color indexed="8"/>
      <name val="Calibri"/>
      <family val="2"/>
    </font>
    <font>
      <b/>
      <sz val="11"/>
      <color indexed="56"/>
      <name val="Calibri"/>
      <family val="2"/>
    </font>
    <font>
      <sz val="10"/>
      <color indexed="16"/>
      <name val="MS Serif"/>
      <family val="1"/>
    </font>
    <font>
      <i/>
      <sz val="11"/>
      <color indexed="23"/>
      <name val="Calibri"/>
      <family val="2"/>
    </font>
    <font>
      <i/>
      <sz val="10"/>
      <color indexed="23"/>
      <name val="Courier New"/>
      <family val="2"/>
    </font>
    <font>
      <sz val="10"/>
      <name val="Arial CE"/>
      <charset val="238"/>
    </font>
    <font>
      <sz val="1"/>
      <color indexed="16"/>
      <name val="Courier"/>
      <family val="3"/>
    </font>
    <font>
      <sz val="12"/>
      <color indexed="12"/>
      <name val="Arial MT"/>
    </font>
    <font>
      <b/>
      <i/>
      <sz val="14"/>
      <name val="Tms Rmn"/>
    </font>
    <font>
      <sz val="7"/>
      <name val="Palatino"/>
      <family val="1"/>
    </font>
    <font>
      <sz val="10"/>
      <name val="Helvetica"/>
      <family val="2"/>
    </font>
    <font>
      <sz val="10"/>
      <color indexed="0"/>
      <name val="Arial"/>
      <family val="2"/>
    </font>
    <font>
      <sz val="10"/>
      <color indexed="21"/>
      <name val="Arial"/>
      <family val="2"/>
    </font>
    <font>
      <sz val="8"/>
      <color indexed="50"/>
      <name val="Arial"/>
      <family val="2"/>
    </font>
    <font>
      <sz val="10"/>
      <color indexed="17"/>
      <name val="Courier New"/>
      <family val="2"/>
    </font>
    <font>
      <i/>
      <sz val="8"/>
      <color indexed="17"/>
      <name val="Times New Roman"/>
      <family val="1"/>
    </font>
    <font>
      <sz val="8"/>
      <color indexed="21"/>
      <name val="Arial"/>
      <family val="2"/>
    </font>
    <font>
      <b/>
      <sz val="12"/>
      <color indexed="9"/>
      <name val="Tms Rmn"/>
    </font>
    <font>
      <b/>
      <sz val="10"/>
      <color indexed="9"/>
      <name val="GillSans"/>
      <family val="2"/>
    </font>
    <font>
      <b/>
      <sz val="10"/>
      <color indexed="8"/>
      <name val="GillSans"/>
      <family val="2"/>
    </font>
    <font>
      <sz val="6"/>
      <color indexed="16"/>
      <name val="Palatino"/>
      <family val="1"/>
    </font>
    <font>
      <b/>
      <sz val="11"/>
      <color indexed="41"/>
      <name val="Times New Roman"/>
      <family val="1"/>
    </font>
    <font>
      <b/>
      <sz val="15"/>
      <color indexed="56"/>
      <name val="Courier New"/>
      <family val="2"/>
    </font>
    <font>
      <b/>
      <sz val="15"/>
      <color indexed="56"/>
      <name val="Calibri"/>
      <family val="2"/>
    </font>
    <font>
      <sz val="18"/>
      <name val="Helvetica-Black"/>
    </font>
    <font>
      <b/>
      <sz val="13"/>
      <color indexed="56"/>
      <name val="Calibri"/>
      <family val="2"/>
    </font>
    <font>
      <i/>
      <sz val="14"/>
      <name val="Palatino"/>
      <family val="1"/>
    </font>
    <font>
      <b/>
      <sz val="11"/>
      <color indexed="56"/>
      <name val="Courier New"/>
      <family val="2"/>
    </font>
    <font>
      <b/>
      <sz val="16"/>
      <name val="Times New Roman"/>
      <family val="1"/>
    </font>
    <font>
      <b/>
      <sz val="18"/>
      <name val="Arial"/>
      <family val="2"/>
    </font>
    <font>
      <b/>
      <i/>
      <sz val="22"/>
      <name val="Times New Roman"/>
      <family val="1"/>
    </font>
    <font>
      <b/>
      <sz val="8"/>
      <name val="MS Sans Serif"/>
      <family val="2"/>
    </font>
    <font>
      <sz val="9"/>
      <name val="Helvetica Narrow (PCL6)"/>
      <family val="2"/>
    </font>
    <font>
      <sz val="10"/>
      <color indexed="9"/>
      <name val="MS Sans Serif"/>
      <family val="2"/>
    </font>
    <font>
      <sz val="10"/>
      <color indexed="9"/>
      <name val="Univers (WN)"/>
    </font>
    <font>
      <u/>
      <sz val="10"/>
      <color indexed="12"/>
      <name val="Times New Roman"/>
      <family val="1"/>
    </font>
    <font>
      <u/>
      <sz val="10"/>
      <color indexed="36"/>
      <name val="Arial"/>
      <family val="2"/>
    </font>
    <font>
      <u/>
      <sz val="10"/>
      <color indexed="12"/>
      <name val="Arial"/>
      <family val="2"/>
    </font>
    <font>
      <sz val="11"/>
      <color indexed="12"/>
      <name val="Arial"/>
      <family val="2"/>
    </font>
    <font>
      <b/>
      <sz val="11"/>
      <color indexed="39"/>
      <name val="Arial"/>
      <family val="2"/>
    </font>
    <font>
      <sz val="8"/>
      <color indexed="39"/>
      <name val="Arial"/>
      <family val="2"/>
    </font>
    <font>
      <sz val="12"/>
      <color indexed="8"/>
      <name val="Arial MT"/>
      <family val="2"/>
    </font>
    <font>
      <sz val="1"/>
      <color indexed="9"/>
      <name val="Symbol"/>
      <family val="1"/>
      <charset val="2"/>
    </font>
    <font>
      <i/>
      <sz val="8"/>
      <name val="Times New Roman"/>
      <family val="1"/>
    </font>
    <font>
      <sz val="10"/>
      <name val="GillSans Light"/>
      <family val="2"/>
    </font>
    <font>
      <sz val="10"/>
      <color indexed="16"/>
      <name val="MS Sans Serif"/>
      <family val="2"/>
    </font>
    <font>
      <sz val="10"/>
      <color indexed="52"/>
      <name val="Courier New"/>
      <family val="2"/>
    </font>
    <font>
      <sz val="12"/>
      <color indexed="9"/>
      <name val="Helv"/>
    </font>
    <font>
      <b/>
      <i/>
      <u/>
      <sz val="14"/>
      <name val="Arial"/>
      <family val="2"/>
    </font>
    <font>
      <sz val="8"/>
      <color indexed="18"/>
      <name val="Times New Roman"/>
      <family val="1"/>
    </font>
    <font>
      <b/>
      <sz val="11"/>
      <name val="Helv"/>
    </font>
    <font>
      <sz val="10"/>
      <color indexed="8"/>
      <name val="Times New Roman"/>
      <family val="1"/>
      <charset val="177"/>
    </font>
    <font>
      <sz val="14"/>
      <name val="Architecture"/>
      <family val="2"/>
    </font>
    <font>
      <sz val="10"/>
      <color indexed="60"/>
      <name val="Courier New"/>
      <family val="2"/>
    </font>
    <font>
      <sz val="11"/>
      <color indexed="60"/>
      <name val="Calibri"/>
      <family val="2"/>
    </font>
    <font>
      <sz val="8"/>
      <name val="Arial MT"/>
    </font>
    <font>
      <sz val="7"/>
      <name val="Small Fonts"/>
      <family val="2"/>
    </font>
    <font>
      <b/>
      <i/>
      <sz val="16"/>
      <name val="Helv"/>
    </font>
    <font>
      <sz val="11"/>
      <name val="Arial"/>
      <family val="2"/>
    </font>
    <font>
      <sz val="9"/>
      <color indexed="8"/>
      <name val="Calibri"/>
      <family val="2"/>
    </font>
    <font>
      <sz val="12"/>
      <color indexed="8"/>
      <name val="Tms Rmn"/>
    </font>
    <font>
      <b/>
      <sz val="12"/>
      <name val="Arial MT"/>
    </font>
    <font>
      <sz val="12"/>
      <color indexed="8"/>
      <name val="Arial MT"/>
    </font>
    <font>
      <b/>
      <sz val="8"/>
      <color indexed="72"/>
      <name val="Arial"/>
      <family val="2"/>
    </font>
    <font>
      <b/>
      <sz val="9"/>
      <color indexed="21"/>
      <name val="Wingdings"/>
      <charset val="2"/>
    </font>
    <font>
      <b/>
      <sz val="10"/>
      <color indexed="63"/>
      <name val="Courier New"/>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0"/>
      <color indexed="10"/>
      <name val="Arial"/>
      <family val="2"/>
    </font>
    <font>
      <b/>
      <sz val="26"/>
      <name val="Times New Roman"/>
      <family val="1"/>
    </font>
    <font>
      <b/>
      <sz val="18"/>
      <name val="Times New Roman"/>
      <family val="1"/>
    </font>
    <font>
      <sz val="10"/>
      <color indexed="16"/>
      <name val="Helvetica-Black"/>
    </font>
    <font>
      <sz val="10"/>
      <name val="Arial MT"/>
    </font>
    <font>
      <sz val="10"/>
      <name val="Univers (W1)"/>
    </font>
    <font>
      <b/>
      <i/>
      <sz val="8"/>
      <color indexed="8"/>
      <name val="Arial"/>
      <family val="2"/>
    </font>
    <font>
      <sz val="7"/>
      <color indexed="8"/>
      <name val="Arial"/>
      <family val="2"/>
    </font>
    <font>
      <i/>
      <sz val="8"/>
      <color indexed="8"/>
      <name val="Arial"/>
      <family val="2"/>
    </font>
    <font>
      <sz val="14"/>
      <color indexed="48"/>
      <name val="Arial"/>
      <family val="2"/>
    </font>
    <font>
      <sz val="8"/>
      <color indexed="14"/>
      <name val="Arial"/>
      <family val="2"/>
    </font>
    <font>
      <b/>
      <sz val="16"/>
      <color indexed="9"/>
      <name val="Arial"/>
      <family val="2"/>
    </font>
    <font>
      <sz val="16"/>
      <color indexed="9"/>
      <name val="Arial"/>
      <family val="2"/>
    </font>
    <font>
      <sz val="12"/>
      <name val="swiss"/>
    </font>
    <font>
      <b/>
      <sz val="12"/>
      <name val="Univers (WN)"/>
    </font>
    <font>
      <b/>
      <sz val="10"/>
      <name val="Univers (WN)"/>
    </font>
    <font>
      <b/>
      <sz val="9"/>
      <name val="Palatino"/>
      <family val="1"/>
    </font>
    <font>
      <sz val="9"/>
      <color indexed="21"/>
      <name val="Helvetica-Black"/>
    </font>
    <font>
      <sz val="9"/>
      <name val="Helvetica-Black"/>
    </font>
    <font>
      <sz val="10"/>
      <name val="Tms Rmn"/>
    </font>
    <font>
      <b/>
      <u val="singleAccounting"/>
      <sz val="10"/>
      <name val="Arial"/>
      <family val="2"/>
    </font>
    <font>
      <b/>
      <sz val="14"/>
      <color indexed="12"/>
      <name val="Arial"/>
      <family val="2"/>
    </font>
    <font>
      <b/>
      <sz val="8"/>
      <name val="Tms Rmn"/>
    </font>
    <font>
      <b/>
      <sz val="10"/>
      <color indexed="8"/>
      <name val="Courier New"/>
      <family val="2"/>
    </font>
    <font>
      <u val="double"/>
      <sz val="8"/>
      <color indexed="8"/>
      <name val="Arial"/>
      <family val="2"/>
    </font>
    <font>
      <sz val="10"/>
      <color indexed="10"/>
      <name val="Courier New"/>
      <family val="2"/>
    </font>
    <font>
      <b/>
      <sz val="9"/>
      <color indexed="10"/>
      <name val="Wingdings"/>
      <charset val="2"/>
    </font>
    <font>
      <b/>
      <sz val="1"/>
      <name val="Arial"/>
      <family val="2"/>
    </font>
    <font>
      <sz val="11"/>
      <name val="ＭＳ Ｐゴシック"/>
      <family val="3"/>
      <charset val="128"/>
    </font>
    <font>
      <sz val="8"/>
      <color theme="1"/>
      <name val="Arial"/>
      <family val="2"/>
    </font>
    <font>
      <sz val="12"/>
      <color indexed="8"/>
      <name val="Calibri"/>
      <family val="2"/>
    </font>
    <font>
      <sz val="12"/>
      <color indexed="9"/>
      <name val="Calibri"/>
      <family val="2"/>
    </font>
    <font>
      <sz val="12"/>
      <color indexed="10"/>
      <name val="Calibri"/>
      <family val="2"/>
    </font>
    <font>
      <b/>
      <sz val="12"/>
      <color indexed="52"/>
      <name val="Calibri"/>
      <family val="2"/>
    </font>
    <font>
      <sz val="12"/>
      <color indexed="52"/>
      <name val="Calibri"/>
      <family val="2"/>
    </font>
    <font>
      <sz val="12"/>
      <color rgb="FF000000"/>
      <name val="Times New Roman"/>
      <family val="1"/>
    </font>
    <font>
      <b/>
      <sz val="12"/>
      <color rgb="FF000000"/>
      <name val="Times New Roman"/>
      <family val="1"/>
    </font>
    <font>
      <sz val="10"/>
      <color theme="1"/>
      <name val="Tahoma"/>
      <family val="2"/>
    </font>
    <font>
      <sz val="8"/>
      <name val="Tms Rmn"/>
    </font>
    <font>
      <sz val="9"/>
      <name val="Arial"/>
      <family val="2"/>
      <charset val="177"/>
    </font>
    <font>
      <sz val="6"/>
      <color indexed="9"/>
      <name val="MS Serif"/>
      <family val="1"/>
    </font>
    <font>
      <sz val="6"/>
      <color indexed="12"/>
      <name val="MS Sans Serif"/>
      <family val="2"/>
    </font>
    <font>
      <u/>
      <sz val="6"/>
      <color indexed="12"/>
      <name val="MS Sans Serif"/>
      <family val="2"/>
    </font>
    <font>
      <sz val="10"/>
      <color indexed="12"/>
      <name val="Book Antiqua"/>
      <family val="1"/>
    </font>
    <font>
      <i/>
      <sz val="10"/>
      <name val="Tms Rmn"/>
    </font>
    <font>
      <sz val="12"/>
      <color indexed="8"/>
      <name val="Times New Roman"/>
      <family val="1"/>
    </font>
    <font>
      <b/>
      <u val="singleAccounting"/>
      <sz val="8"/>
      <name val="Arial"/>
      <family val="2"/>
    </font>
    <font>
      <sz val="11"/>
      <name val="Book Antiqua"/>
      <family val="1"/>
    </font>
    <font>
      <sz val="10"/>
      <name val="BERNHARD"/>
    </font>
    <font>
      <sz val="14"/>
      <name val="Monotype Corsiva"/>
      <family val="4"/>
    </font>
    <font>
      <sz val="8"/>
      <color indexed="16"/>
      <name val="Palatino"/>
      <family val="1"/>
    </font>
    <font>
      <sz val="12"/>
      <color indexed="9"/>
      <name val="Times New Roman"/>
      <family val="1"/>
    </font>
    <font>
      <sz val="20"/>
      <name val="Times New Roman"/>
      <family val="1"/>
    </font>
    <font>
      <sz val="16"/>
      <name val="Times New Roman"/>
      <family val="1"/>
    </font>
    <font>
      <b/>
      <sz val="10"/>
      <name val="Palatino"/>
      <family val="1"/>
    </font>
    <font>
      <b/>
      <u val="singleAccounting"/>
      <sz val="9"/>
      <name val="Arial Narrow"/>
      <family val="2"/>
    </font>
    <font>
      <b/>
      <sz val="24"/>
      <name val="Arial"/>
      <family val="2"/>
    </font>
    <font>
      <i/>
      <u val="singleAccounting"/>
      <sz val="9"/>
      <name val="Arial Narrow"/>
      <family val="2"/>
    </font>
    <font>
      <b/>
      <sz val="10"/>
      <color indexed="12"/>
      <name val="Helv"/>
    </font>
    <font>
      <sz val="10"/>
      <color indexed="12"/>
      <name val="Helv"/>
    </font>
    <font>
      <sz val="10"/>
      <name val="Arial"/>
      <family val="2"/>
      <charset val="177"/>
    </font>
    <font>
      <b/>
      <sz val="36"/>
      <name val="Times New Roman"/>
      <family val="1"/>
    </font>
    <font>
      <b/>
      <sz val="12"/>
      <name val="Tms Rmn"/>
    </font>
    <font>
      <sz val="11"/>
      <color theme="1"/>
      <name val="Arial"/>
      <family val="2"/>
    </font>
    <font>
      <b/>
      <sz val="20"/>
      <color rgb="FF000099"/>
      <name val="Arial"/>
      <family val="2"/>
    </font>
    <font>
      <i/>
      <sz val="10"/>
      <color theme="1"/>
      <name val="Arial"/>
      <family val="2"/>
    </font>
    <font>
      <b/>
      <sz val="10"/>
      <color theme="1"/>
      <name val="Arial"/>
      <family val="2"/>
    </font>
    <font>
      <b/>
      <u val="singleAccounting"/>
      <sz val="10"/>
      <color theme="1"/>
      <name val="Arial"/>
      <family val="2"/>
    </font>
    <font>
      <b/>
      <sz val="12"/>
      <color rgb="FF000099"/>
      <name val="Arial"/>
      <family val="2"/>
    </font>
    <font>
      <sz val="10"/>
      <color rgb="FF000099"/>
      <name val="Arial"/>
      <family val="2"/>
    </font>
    <font>
      <vertAlign val="superscript"/>
      <sz val="10"/>
      <color theme="1"/>
      <name val="Arial"/>
      <family val="2"/>
    </font>
    <font>
      <b/>
      <sz val="11"/>
      <color theme="1"/>
      <name val="Arial"/>
      <family val="2"/>
    </font>
    <font>
      <i/>
      <sz val="11"/>
      <color theme="1"/>
      <name val="Arial"/>
      <family val="2"/>
    </font>
    <font>
      <b/>
      <sz val="10"/>
      <color rgb="FF000099"/>
      <name val="Arial"/>
      <family val="2"/>
    </font>
    <font>
      <sz val="10"/>
      <color rgb="FFFF3399"/>
      <name val="Arial"/>
      <family val="2"/>
    </font>
    <font>
      <vertAlign val="superscript"/>
      <sz val="10"/>
      <name val="Arial"/>
      <family val="2"/>
    </font>
    <font>
      <b/>
      <u/>
      <sz val="12"/>
      <color rgb="FF000099"/>
      <name val="Arial"/>
      <family val="2"/>
    </font>
    <font>
      <i/>
      <u/>
      <sz val="10"/>
      <color theme="1"/>
      <name val="Arial"/>
      <family val="2"/>
    </font>
    <font>
      <b/>
      <i/>
      <sz val="10"/>
      <color theme="1"/>
      <name val="Arial"/>
      <family val="2"/>
    </font>
    <font>
      <b/>
      <u/>
      <sz val="10"/>
      <color theme="1"/>
      <name val="Arial"/>
      <family val="2"/>
    </font>
    <font>
      <sz val="10"/>
      <color rgb="FF0000FF"/>
      <name val="Arial"/>
      <family val="2"/>
    </font>
    <font>
      <sz val="10"/>
      <color rgb="FFFF0000"/>
      <name val="Arial"/>
      <family val="2"/>
    </font>
    <font>
      <b/>
      <sz val="10"/>
      <color rgb="FFFF0000"/>
      <name val="Arial"/>
      <family val="2"/>
    </font>
    <font>
      <b/>
      <sz val="12"/>
      <color rgb="FF000000"/>
      <name val="Arial"/>
      <family val="2"/>
    </font>
    <font>
      <sz val="10.5"/>
      <color rgb="FF000000"/>
      <name val="Arial"/>
      <family val="2"/>
    </font>
    <font>
      <sz val="12"/>
      <color rgb="FF000000"/>
      <name val="Arial"/>
      <family val="2"/>
    </font>
    <font>
      <sz val="10"/>
      <color rgb="FF000000"/>
      <name val="Arial"/>
      <family val="2"/>
    </font>
    <font>
      <sz val="11"/>
      <color theme="1"/>
      <name val="Segoe UI"/>
      <family val="2"/>
    </font>
    <font>
      <u/>
      <sz val="11"/>
      <color rgb="FF6888C9"/>
      <name val="Calibri"/>
      <family val="2"/>
    </font>
    <font>
      <b/>
      <sz val="10"/>
      <color rgb="FFFF0000"/>
      <name val="Wingdings 2"/>
      <family val="1"/>
      <charset val="2"/>
    </font>
    <font>
      <b/>
      <sz val="10"/>
      <color rgb="FF0000FF"/>
      <name val="Arial"/>
      <family val="2"/>
    </font>
  </fonts>
  <fills count="111">
    <fill>
      <patternFill patternType="none"/>
    </fill>
    <fill>
      <patternFill patternType="gray125"/>
    </fill>
    <fill>
      <patternFill patternType="solid">
        <fgColor rgb="FFF2F2F2"/>
      </patternFill>
    </fill>
    <fill>
      <patternFill patternType="solid">
        <fgColor theme="4" tint="0.79998168889431442"/>
        <bgColor indexed="65"/>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9"/>
      </patternFill>
    </fill>
    <fill>
      <patternFill patternType="solid">
        <fgColor indexed="43"/>
        <bgColor indexed="64"/>
      </patternFill>
    </fill>
    <fill>
      <patternFill patternType="solid">
        <fgColor indexed="43"/>
      </patternFill>
    </fill>
    <fill>
      <patternFill patternType="solid">
        <fgColor indexed="59"/>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9"/>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theme="0"/>
        <bgColor indexed="64"/>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4"/>
        <bgColor indexed="64"/>
      </patternFill>
    </fill>
    <fill>
      <patternFill patternType="solid">
        <fgColor indexed="51"/>
        <bgColor indexed="64"/>
      </patternFill>
    </fill>
    <fill>
      <patternFill patternType="solid">
        <fgColor indexed="52"/>
        <bgColor indexed="64"/>
      </patternFill>
    </fill>
    <fill>
      <patternFill patternType="solid">
        <fgColor indexed="14"/>
        <bgColor indexed="64"/>
      </patternFill>
    </fill>
    <fill>
      <patternFill patternType="solid">
        <fgColor indexed="13"/>
        <bgColor indexed="64"/>
      </patternFill>
    </fill>
    <fill>
      <patternFill patternType="solid">
        <fgColor indexed="60"/>
        <bgColor indexed="64"/>
      </patternFill>
    </fill>
    <fill>
      <patternFill patternType="solid">
        <fgColor indexed="18"/>
        <bgColor indexed="64"/>
      </patternFill>
    </fill>
    <fill>
      <patternFill patternType="solid">
        <fgColor indexed="16"/>
        <bgColor indexed="64"/>
      </patternFill>
    </fill>
    <fill>
      <patternFill patternType="solid">
        <fgColor indexed="29"/>
        <bgColor indexed="64"/>
      </patternFill>
    </fill>
    <fill>
      <patternFill patternType="mediumGray">
        <fgColor indexed="15"/>
      </patternFill>
    </fill>
    <fill>
      <patternFill patternType="gray0625"/>
    </fill>
    <fill>
      <patternFill patternType="solid">
        <fgColor indexed="35"/>
        <bgColor indexed="64"/>
      </patternFill>
    </fill>
    <fill>
      <patternFill patternType="lightGray">
        <fgColor indexed="15"/>
      </patternFill>
    </fill>
    <fill>
      <patternFill patternType="gray0625">
        <bgColor indexed="23"/>
      </patternFill>
    </fill>
    <fill>
      <patternFill patternType="solid">
        <fgColor indexed="55"/>
      </patternFill>
    </fill>
    <fill>
      <patternFill patternType="lightGray">
        <fgColor indexed="13"/>
      </patternFill>
    </fill>
    <fill>
      <patternFill patternType="solid">
        <fgColor indexed="26"/>
        <bgColor indexed="64"/>
      </patternFill>
    </fill>
    <fill>
      <patternFill patternType="solid">
        <fgColor indexed="12"/>
      </patternFill>
    </fill>
    <fill>
      <patternFill patternType="solid">
        <fgColor indexed="9"/>
      </patternFill>
    </fill>
    <fill>
      <patternFill patternType="solid">
        <fgColor indexed="22"/>
        <bgColor indexed="64"/>
      </patternFill>
    </fill>
    <fill>
      <patternFill patternType="lightGray">
        <fgColor indexed="12"/>
      </patternFill>
    </fill>
    <fill>
      <patternFill patternType="solid">
        <fgColor indexed="9"/>
        <bgColor indexed="64"/>
      </patternFill>
    </fill>
    <fill>
      <patternFill patternType="solid">
        <fgColor theme="5" tint="0.749992370372631"/>
        <bgColor indexed="65"/>
      </patternFill>
    </fill>
    <fill>
      <patternFill patternType="solid">
        <fgColor indexed="24"/>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16"/>
      </patternFill>
    </fill>
    <fill>
      <patternFill patternType="solid">
        <fgColor indexed="38"/>
        <bgColor indexed="64"/>
      </patternFill>
    </fill>
    <fill>
      <patternFill patternType="solid">
        <fgColor indexed="65"/>
        <bgColor indexed="64"/>
      </patternFill>
    </fill>
    <fill>
      <patternFill patternType="mediumGray"/>
    </fill>
    <fill>
      <patternFill patternType="solid">
        <fgColor indexed="41"/>
        <bgColor indexed="64"/>
      </patternFill>
    </fill>
    <fill>
      <patternFill patternType="solid">
        <fgColor indexed="27"/>
        <bgColor indexed="64"/>
      </patternFill>
    </fill>
    <fill>
      <patternFill patternType="solid">
        <fgColor indexed="15"/>
      </patternFill>
    </fill>
    <fill>
      <patternFill patternType="solid">
        <fgColor indexed="43"/>
        <bgColor indexed="42"/>
      </patternFill>
    </fill>
    <fill>
      <patternFill patternType="solid">
        <fgColor indexed="22"/>
        <bgColor indexed="8"/>
      </patternFill>
    </fill>
    <fill>
      <patternFill patternType="solid">
        <fgColor indexed="29"/>
        <bgColor indexed="40"/>
      </patternFill>
    </fill>
    <fill>
      <patternFill patternType="mediumGray">
        <fgColor indexed="11"/>
      </patternFill>
    </fill>
    <fill>
      <patternFill patternType="solid">
        <fgColor indexed="12"/>
        <bgColor indexed="64"/>
      </patternFill>
    </fill>
    <fill>
      <patternFill patternType="solid">
        <fgColor indexed="26"/>
      </patternFill>
    </fill>
    <fill>
      <patternFill patternType="solid">
        <fgColor indexed="9"/>
        <bgColor indexed="9"/>
      </patternFill>
    </fill>
    <fill>
      <patternFill patternType="solid">
        <fgColor indexed="9"/>
        <bgColor indexed="8"/>
      </patternFill>
    </fill>
    <fill>
      <patternFill patternType="solid">
        <fgColor indexed="54"/>
        <bgColor indexed="64"/>
      </patternFill>
    </fill>
    <fill>
      <patternFill patternType="solid">
        <fgColor indexed="10"/>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0"/>
        <bgColor indexed="64"/>
      </patternFill>
    </fill>
    <fill>
      <patternFill patternType="solid">
        <fgColor indexed="8"/>
        <bgColor indexed="64"/>
      </patternFill>
    </fill>
    <fill>
      <patternFill patternType="solid">
        <fgColor theme="0" tint="-0.14999847407452621"/>
        <bgColor indexed="64"/>
      </patternFill>
    </fill>
    <fill>
      <patternFill patternType="solid">
        <fgColor rgb="FFFFFFFF"/>
        <bgColor indexed="64"/>
      </patternFill>
    </fill>
    <fill>
      <patternFill patternType="darkUp">
        <fgColor rgb="FFCCFFFF"/>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8"/>
        <bgColor indexed="8"/>
      </patternFill>
    </fill>
    <fill>
      <patternFill patternType="solid">
        <fgColor indexed="13"/>
        <bgColor indexed="8"/>
      </patternFill>
    </fill>
  </fills>
  <borders count="83">
    <border>
      <left/>
      <right/>
      <top/>
      <bottom/>
      <diagonal/>
    </border>
    <border>
      <left/>
      <right/>
      <top/>
      <bottom style="double">
        <color rgb="FFFF800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medium">
        <color indexed="18"/>
      </bottom>
      <diagonal/>
    </border>
    <border>
      <left/>
      <right/>
      <top style="hair">
        <color indexed="8"/>
      </top>
      <bottom style="hair">
        <color indexed="8"/>
      </bottom>
      <diagonal/>
    </border>
    <border>
      <left/>
      <right/>
      <top/>
      <bottom style="thin">
        <color indexed="8"/>
      </bottom>
      <diagonal/>
    </border>
    <border>
      <left style="hair">
        <color auto="1"/>
      </left>
      <right style="hair">
        <color auto="1"/>
      </right>
      <top style="hair">
        <color auto="1"/>
      </top>
      <bottom style="hair">
        <color auto="1"/>
      </bottom>
      <diagonal/>
    </border>
    <border>
      <left/>
      <right/>
      <top/>
      <bottom style="thick">
        <color indexed="22"/>
      </bottom>
      <diagonal/>
    </border>
    <border>
      <left style="double">
        <color indexed="64"/>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style="thin">
        <color indexed="18"/>
      </top>
      <bottom style="thin">
        <color indexed="18"/>
      </bottom>
      <diagonal/>
    </border>
    <border>
      <left style="medium">
        <color indexed="9"/>
      </left>
      <right style="medium">
        <color indexed="9"/>
      </right>
      <top style="medium">
        <color indexed="9"/>
      </top>
      <bottom style="medium">
        <color indexed="9"/>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ck">
        <color indexed="9"/>
      </right>
      <top/>
      <bottom/>
      <diagonal/>
    </border>
    <border>
      <left/>
      <right/>
      <top style="hair">
        <color indexed="22"/>
      </top>
      <bottom style="hair">
        <color indexed="22"/>
      </bottom>
      <diagonal/>
    </border>
    <border>
      <left style="hair">
        <color indexed="64"/>
      </left>
      <right style="hair">
        <color indexed="64"/>
      </right>
      <top style="hair">
        <color indexed="64"/>
      </top>
      <bottom style="hair">
        <color indexed="64"/>
      </bottom>
      <diagonal/>
    </border>
    <border>
      <left/>
      <right/>
      <top/>
      <bottom style="medium">
        <color auto="1"/>
      </bottom>
      <diagonal/>
    </border>
    <border>
      <left/>
      <right/>
      <top/>
      <bottom style="thin">
        <color indexed="22"/>
      </bottom>
      <diagonal/>
    </border>
    <border>
      <left/>
      <right/>
      <top style="double">
        <color indexed="64"/>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style="thin">
        <color indexed="8"/>
      </right>
      <top style="thin">
        <color indexed="8"/>
      </top>
      <bottom style="thin">
        <color indexed="8"/>
      </bottom>
      <diagonal/>
    </border>
    <border>
      <left/>
      <right/>
      <top/>
      <bottom style="hair">
        <color auto="1"/>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right/>
      <top/>
      <bottom style="dotted">
        <color indexed="64"/>
      </bottom>
      <diagonal/>
    </border>
    <border>
      <left/>
      <right/>
      <top/>
      <bottom style="medium">
        <color indexed="63"/>
      </bottom>
      <diagonal/>
    </border>
    <border>
      <left/>
      <right/>
      <top style="hair">
        <color auto="1"/>
      </top>
      <bottom/>
      <diagonal/>
    </border>
    <border>
      <left/>
      <right/>
      <top/>
      <bottom style="thin">
        <color indexed="23"/>
      </bottom>
      <diagonal/>
    </border>
    <border>
      <left/>
      <right/>
      <top style="thick">
        <color indexed="17"/>
      </top>
      <bottom/>
      <diagonal/>
    </border>
    <border>
      <left/>
      <right/>
      <top/>
      <bottom style="thick">
        <color indexed="18"/>
      </bottom>
      <diagonal/>
    </border>
    <border>
      <left/>
      <right/>
      <top/>
      <bottom style="thin">
        <color indexed="18"/>
      </bottom>
      <diagonal/>
    </border>
    <border>
      <left style="dashed">
        <color indexed="64"/>
      </left>
      <right style="dashed">
        <color indexed="64"/>
      </right>
      <top style="dashed">
        <color indexed="64"/>
      </top>
      <bottom style="dashed">
        <color indexed="64"/>
      </bottom>
      <diagonal/>
    </border>
    <border>
      <left/>
      <right/>
      <top style="thin">
        <color indexed="62"/>
      </top>
      <bottom style="double">
        <color indexed="62"/>
      </bottom>
      <diagonal/>
    </border>
    <border>
      <left style="thin">
        <color indexed="9"/>
      </left>
      <right style="thin">
        <color indexed="9"/>
      </right>
      <top style="thin">
        <color indexed="9"/>
      </top>
      <bottom style="thin">
        <color indexed="9"/>
      </bottom>
      <diagonal/>
    </border>
    <border>
      <left style="hair">
        <color indexed="8"/>
      </left>
      <right style="hair">
        <color indexed="8"/>
      </right>
      <top style="hair">
        <color indexed="8"/>
      </top>
      <bottom style="hair">
        <color indexed="8"/>
      </bottom>
      <diagonal/>
    </border>
    <border>
      <left/>
      <right/>
      <top style="medium">
        <color indexed="64"/>
      </top>
      <bottom style="medium">
        <color indexed="64"/>
      </bottom>
      <diagonal/>
    </border>
    <border>
      <left/>
      <right/>
      <top/>
      <bottom style="medium">
        <color indexed="64"/>
      </bottom>
      <diagonal/>
    </border>
    <border>
      <left/>
      <right/>
      <top/>
      <bottom style="thick">
        <color indexed="62"/>
      </bottom>
      <diagonal/>
    </border>
    <border>
      <left/>
      <right/>
      <top/>
      <bottom style="medium">
        <color indexed="30"/>
      </bottom>
      <diagonal/>
    </border>
    <border>
      <left/>
      <right/>
      <top/>
      <bottom style="thick">
        <color indexed="64"/>
      </bottom>
      <diagonal/>
    </border>
    <border>
      <left style="thin">
        <color indexed="64"/>
      </left>
      <right style="medium">
        <color indexed="64"/>
      </right>
      <top style="thin">
        <color indexed="64"/>
      </top>
      <bottom style="thin">
        <color indexed="64"/>
      </bottom>
      <diagonal/>
    </border>
    <border>
      <left/>
      <right style="double">
        <color indexed="64"/>
      </right>
      <top/>
      <bottom style="thin">
        <color indexed="64"/>
      </bottom>
      <diagonal/>
    </border>
    <border>
      <left style="thin">
        <color indexed="22"/>
      </left>
      <right style="thin">
        <color indexed="22"/>
      </right>
      <top style="thin">
        <color indexed="22"/>
      </top>
      <bottom style="thin">
        <color indexed="22"/>
      </bottom>
      <diagonal/>
    </border>
    <border>
      <left style="thick">
        <color indexed="10"/>
      </left>
      <right style="thick">
        <color indexed="10"/>
      </right>
      <top style="thick">
        <color indexed="10"/>
      </top>
      <bottom style="thick">
        <color indexed="10"/>
      </bottom>
      <diagonal/>
    </border>
    <border>
      <left style="thin">
        <color auto="1"/>
      </left>
      <right style="thin">
        <color auto="1"/>
      </right>
      <top style="thin">
        <color auto="1"/>
      </top>
      <bottom style="thin">
        <color auto="1"/>
      </bottom>
      <diagonal/>
    </border>
    <border>
      <left/>
      <right/>
      <top/>
      <bottom style="medium">
        <color indexed="45"/>
      </bottom>
      <diagonal/>
    </border>
    <border>
      <left/>
      <right/>
      <top/>
      <bottom style="thin">
        <color indexed="45"/>
      </bottom>
      <diagonal/>
    </border>
    <border>
      <left/>
      <right/>
      <top style="medium">
        <color indexed="45"/>
      </top>
      <bottom/>
      <diagonal/>
    </border>
    <border>
      <left/>
      <right/>
      <top/>
      <bottom style="double">
        <color indexed="45"/>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thin">
        <color indexed="8"/>
      </top>
      <bottom style="double">
        <color indexed="8"/>
      </bottom>
      <diagonal/>
    </border>
    <border>
      <left/>
      <right/>
      <top style="thin">
        <color indexed="62"/>
      </top>
      <bottom style="double">
        <color indexed="62"/>
      </bottom>
      <diagonal/>
    </border>
    <border>
      <left/>
      <right/>
      <top/>
      <bottom style="thin">
        <color auto="1"/>
      </bottom>
      <diagonal/>
    </border>
    <border>
      <left style="thin">
        <color auto="1"/>
      </left>
      <right/>
      <top/>
      <bottom style="thin">
        <color auto="1"/>
      </bottom>
      <diagonal/>
    </border>
    <border>
      <left/>
      <right/>
      <top style="thin">
        <color indexed="64"/>
      </top>
      <bottom/>
      <diagonal/>
    </border>
    <border>
      <left/>
      <right style="medium">
        <color indexed="9"/>
      </right>
      <top/>
      <bottom style="medium">
        <color indexed="9"/>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indexed="22"/>
      </left>
      <right style="thin">
        <color indexed="22"/>
      </right>
      <top style="thin">
        <color indexed="22"/>
      </top>
      <bottom style="thin">
        <color indexed="22"/>
      </bottom>
      <diagonal/>
    </border>
    <border>
      <left/>
      <right/>
      <top/>
      <bottom style="double">
        <color indexed="64"/>
      </bottom>
      <diagonal/>
    </border>
    <border>
      <left/>
      <right/>
      <top style="thin">
        <color indexed="62"/>
      </top>
      <bottom style="double">
        <color indexed="62"/>
      </bottom>
      <diagonal/>
    </border>
    <border>
      <left style="double">
        <color indexed="64"/>
      </left>
      <right style="double">
        <color indexed="64"/>
      </right>
      <top style="double">
        <color indexed="64"/>
      </top>
      <bottom style="double">
        <color indexed="64"/>
      </bottom>
      <diagonal/>
    </border>
    <border>
      <left/>
      <right/>
      <top/>
      <bottom style="thin">
        <color indexed="8"/>
      </bottom>
      <diagonal/>
    </border>
    <border>
      <left/>
      <right/>
      <top/>
      <bottom style="thin">
        <color indexed="64"/>
      </bottom>
      <diagonal/>
    </border>
    <border>
      <left style="thin">
        <color indexed="64"/>
      </left>
      <right/>
      <top/>
      <bottom style="thin">
        <color indexed="64"/>
      </bottom>
      <diagonal/>
    </border>
  </borders>
  <cellStyleXfs count="8188">
    <xf numFmtId="0" fontId="0" fillId="0" borderId="0"/>
    <xf numFmtId="9" fontId="1" fillId="0" borderId="0" applyFont="0" applyFill="0" applyBorder="0" applyAlignment="0" applyProtection="0"/>
    <xf numFmtId="0" fontId="3" fillId="0" borderId="0"/>
    <xf numFmtId="37"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5"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0" fontId="5" fillId="0" borderId="0"/>
    <xf numFmtId="169" fontId="6" fillId="0" borderId="0"/>
    <xf numFmtId="166" fontId="7" fillId="0" borderId="0" applyFont="0" applyFill="0" applyBorder="0" applyAlignment="0" applyProtection="0"/>
    <xf numFmtId="7" fontId="7" fillId="0" borderId="0" applyFont="0" applyFill="0" applyBorder="0" applyAlignment="0" applyProtection="0"/>
    <xf numFmtId="0" fontId="8" fillId="0" borderId="0">
      <alignment horizontal="right"/>
    </xf>
    <xf numFmtId="166" fontId="9" fillId="0" borderId="0" applyFont="0" applyFill="0" applyBorder="0" applyAlignment="0" applyProtection="0"/>
    <xf numFmtId="7" fontId="9" fillId="0" borderId="0" applyFont="0" applyFill="0" applyBorder="0" applyAlignment="0" applyProtection="0"/>
    <xf numFmtId="170" fontId="9" fillId="0" borderId="0" applyFont="0" applyFill="0" applyBorder="0" applyAlignment="0" applyProtection="0"/>
    <xf numFmtId="171" fontId="9" fillId="0" borderId="0" applyFont="0" applyFill="0" applyBorder="0" applyAlignment="0" applyProtection="0"/>
    <xf numFmtId="169" fontId="6" fillId="0" borderId="0"/>
    <xf numFmtId="5" fontId="7" fillId="0" borderId="0" applyFont="0" applyFill="0" applyBorder="0" applyAlignment="0" applyProtection="0"/>
    <xf numFmtId="171" fontId="9" fillId="0" borderId="0" applyFont="0" applyFill="0" applyBorder="0" applyAlignment="0" applyProtection="0"/>
    <xf numFmtId="172" fontId="10" fillId="0" borderId="0" applyFont="0" applyFill="0" applyBorder="0" applyAlignment="0" applyProtection="0"/>
    <xf numFmtId="173" fontId="5" fillId="0" borderId="0" applyFont="0" applyFill="0" applyBorder="0" applyAlignment="0" applyProtection="0">
      <protection locked="0"/>
    </xf>
    <xf numFmtId="172" fontId="3" fillId="0" borderId="0"/>
    <xf numFmtId="172" fontId="11" fillId="0" borderId="0"/>
    <xf numFmtId="172" fontId="10" fillId="0" borderId="0" applyFont="0" applyFill="0" applyBorder="0" applyAlignment="0" applyProtection="0"/>
    <xf numFmtId="168" fontId="3" fillId="0" borderId="0"/>
    <xf numFmtId="174" fontId="7" fillId="0" borderId="0" applyFont="0" applyFill="0" applyBorder="0" applyAlignment="0" applyProtection="0"/>
    <xf numFmtId="175" fontId="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3" fillId="0" borderId="0" applyNumberFormat="0" applyFill="0" applyBorder="0" applyAlignment="0" applyProtection="0"/>
    <xf numFmtId="0" fontId="3" fillId="0" borderId="0"/>
    <xf numFmtId="0" fontId="3" fillId="0" borderId="0"/>
    <xf numFmtId="0" fontId="3" fillId="0" borderId="0"/>
    <xf numFmtId="168" fontId="3" fillId="0" borderId="0"/>
    <xf numFmtId="176" fontId="3" fillId="0" borderId="0"/>
    <xf numFmtId="177" fontId="7" fillId="0" borderId="0" applyFont="0" applyFill="0" applyBorder="0" applyAlignment="0" applyProtection="0"/>
    <xf numFmtId="177" fontId="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5" fillId="0" borderId="0"/>
    <xf numFmtId="9" fontId="12" fillId="0" borderId="0"/>
    <xf numFmtId="0" fontId="12" fillId="0" borderId="0"/>
    <xf numFmtId="10" fontId="12" fillId="0" borderId="0"/>
    <xf numFmtId="172" fontId="6" fillId="11" borderId="0">
      <alignment vertical="top"/>
    </xf>
    <xf numFmtId="0" fontId="3" fillId="0" borderId="0"/>
    <xf numFmtId="42" fontId="3" fillId="0" borderId="0" applyFont="0" applyFill="0" applyBorder="0" applyAlignment="0" applyProtection="0"/>
    <xf numFmtId="44" fontId="3" fillId="0" borderId="0" applyFont="0" applyFill="0" applyBorder="0" applyAlignment="0" applyProtection="0"/>
    <xf numFmtId="17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0" fontId="3" fillId="0" borderId="0" applyFont="0" applyFill="0" applyBorder="0" applyAlignment="0" applyProtection="0"/>
    <xf numFmtId="0" fontId="13" fillId="0" borderId="0" applyNumberFormat="0" applyFill="0" applyBorder="0" applyAlignment="0" applyProtection="0">
      <alignment vertical="top"/>
      <protection locked="0"/>
    </xf>
    <xf numFmtId="0" fontId="3" fillId="0" borderId="0" applyFont="0" applyFill="0" applyBorder="0" applyAlignment="0" applyProtection="0"/>
    <xf numFmtId="172" fontId="3" fillId="0" borderId="0" applyFont="0" applyFill="0" applyBorder="0" applyAlignment="0" applyProtection="0"/>
    <xf numFmtId="9" fontId="3" fillId="0" borderId="0" applyFont="0" applyFill="0" applyBorder="0" applyAlignment="0" applyProtection="0"/>
    <xf numFmtId="38" fontId="14" fillId="0" borderId="0" applyFont="0" applyFill="0" applyBorder="0" applyAlignment="0" applyProtection="0"/>
    <xf numFmtId="178"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0" fontId="3" fillId="0" borderId="0"/>
    <xf numFmtId="181" fontId="3" fillId="0" borderId="0" applyFont="0" applyFill="0" applyBorder="0" applyAlignment="0" applyProtection="0"/>
    <xf numFmtId="181"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37" fontId="4" fillId="0" borderId="0"/>
    <xf numFmtId="0" fontId="7" fillId="0" borderId="0"/>
    <xf numFmtId="37" fontId="4" fillId="0" borderId="0"/>
    <xf numFmtId="0" fontId="3" fillId="0" borderId="0" applyNumberFormat="0"/>
    <xf numFmtId="37" fontId="4" fillId="0" borderId="0"/>
    <xf numFmtId="0" fontId="3" fillId="0" borderId="0"/>
    <xf numFmtId="0" fontId="3" fillId="0" borderId="0"/>
    <xf numFmtId="0" fontId="3" fillId="0" borderId="0" applyFont="0" applyFill="0" applyBorder="0" applyAlignment="0" applyProtection="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176" fontId="3" fillId="0" borderId="0" applyNumberFormat="0"/>
    <xf numFmtId="43" fontId="5" fillId="0" borderId="0"/>
    <xf numFmtId="0" fontId="15"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176" fontId="3" fillId="0" borderId="0" applyNumberFormat="0"/>
    <xf numFmtId="0" fontId="16" fillId="0" borderId="0"/>
    <xf numFmtId="37" fontId="4" fillId="0" borderId="0"/>
    <xf numFmtId="0" fontId="3" fillId="0" borderId="0"/>
    <xf numFmtId="0" fontId="3" fillId="0" borderId="0"/>
    <xf numFmtId="0" fontId="3" fillId="0" borderId="0"/>
    <xf numFmtId="183" fontId="7" fillId="0" borderId="0"/>
    <xf numFmtId="0" fontId="17" fillId="0" borderId="0"/>
    <xf numFmtId="0" fontId="17"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0" fontId="6"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0" fontId="6" fillId="0" borderId="0" applyFont="0" applyFill="0" applyBorder="0" applyAlignment="0" applyProtection="0"/>
    <xf numFmtId="184" fontId="6"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7" fillId="0" borderId="0"/>
    <xf numFmtId="183" fontId="3" fillId="0" borderId="0" applyNumberFormat="0" applyFill="0" applyBorder="0" applyAlignment="0" applyProtection="0"/>
    <xf numFmtId="0" fontId="3" fillId="0" borderId="0" applyNumberForma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0" fontId="6"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6" fillId="0" borderId="0" applyFont="0" applyFill="0" applyBorder="0" applyAlignment="0" applyProtection="0"/>
    <xf numFmtId="0" fontId="6"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0" fontId="6" fillId="0" borderId="0" applyFont="0" applyFill="0" applyBorder="0" applyAlignment="0" applyProtection="0"/>
    <xf numFmtId="186" fontId="6"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0"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0"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6" fillId="0" borderId="0" applyFont="0" applyFill="0" applyBorder="0" applyAlignment="0" applyProtection="0"/>
    <xf numFmtId="0" fontId="6"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0" fontId="6" fillId="0" borderId="0" applyFont="0" applyFill="0" applyBorder="0" applyAlignment="0" applyProtection="0"/>
    <xf numFmtId="188" fontId="6"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7" fontId="4" fillId="0" borderId="0"/>
    <xf numFmtId="0" fontId="18"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5" fillId="0" borderId="0"/>
    <xf numFmtId="0" fontId="3" fillId="0" borderId="0"/>
    <xf numFmtId="0" fontId="19" fillId="0" borderId="0" applyNumberFormat="0" applyFill="0" applyBorder="0" applyAlignment="0" applyProtection="0"/>
    <xf numFmtId="0" fontId="3" fillId="0" borderId="0"/>
    <xf numFmtId="0" fontId="3" fillId="0" borderId="0" applyNumberFormat="0" applyFill="0" applyBorder="0" applyAlignment="0" applyProtection="0"/>
    <xf numFmtId="183" fontId="3" fillId="0" borderId="0" applyNumberFormat="0" applyFill="0" applyBorder="0" applyAlignment="0" applyProtection="0"/>
    <xf numFmtId="189" fontId="3" fillId="0" borderId="0" applyFont="0" applyFill="0" applyBorder="0" applyAlignment="0" applyProtection="0"/>
    <xf numFmtId="0" fontId="3" fillId="0" borderId="0" applyFont="0" applyFill="0" applyBorder="0" applyAlignment="0" applyProtection="0"/>
    <xf numFmtId="0" fontId="7" fillId="0" borderId="0"/>
    <xf numFmtId="0" fontId="3" fillId="0" borderId="0" applyNumberFormat="0" applyFill="0" applyBorder="0" applyAlignment="0" applyProtection="0"/>
    <xf numFmtId="0" fontId="17" fillId="0" borderId="0"/>
    <xf numFmtId="0" fontId="18" fillId="0" borderId="0"/>
    <xf numFmtId="3" fontId="6" fillId="0" borderId="0"/>
    <xf numFmtId="0" fontId="17" fillId="0" borderId="0"/>
    <xf numFmtId="0" fontId="3" fillId="0" borderId="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Protection="0">
      <alignment horizontal="center"/>
    </xf>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72" fontId="20" fillId="0" borderId="0" applyNumberFormat="0" applyFill="0" applyBorder="0" applyAlignment="0" applyProtection="0"/>
    <xf numFmtId="0" fontId="3" fillId="12" borderId="0" applyNumberFormat="0" applyFont="0" applyAlignment="0" applyProtection="0"/>
    <xf numFmtId="0" fontId="3" fillId="12" borderId="0" applyNumberFormat="0" applyFont="0" applyAlignment="0" applyProtection="0"/>
    <xf numFmtId="0" fontId="6" fillId="13" borderId="0" applyNumberFormat="0" applyFont="0" applyAlignment="0" applyProtection="0"/>
    <xf numFmtId="0" fontId="22" fillId="13" borderId="0" applyNumberFormat="0" applyFont="0" applyAlignment="0" applyProtection="0"/>
    <xf numFmtId="0" fontId="6" fillId="13" borderId="0" applyNumberFormat="0" applyFont="0" applyAlignment="0" applyProtection="0"/>
    <xf numFmtId="0" fontId="3" fillId="12" borderId="0" applyNumberFormat="0" applyFont="0" applyAlignment="0" applyProtection="0"/>
    <xf numFmtId="183" fontId="3" fillId="0" borderId="0" applyNumberFormat="0" applyFill="0" applyBorder="0" applyAlignment="0" applyProtection="0"/>
    <xf numFmtId="37" fontId="4" fillId="0" borderId="0"/>
    <xf numFmtId="37" fontId="4" fillId="0" borderId="0"/>
    <xf numFmtId="0" fontId="3" fillId="0" borderId="0" applyFont="0" applyFill="0" applyBorder="0" applyAlignment="0" applyProtection="0"/>
    <xf numFmtId="0" fontId="3" fillId="0" borderId="0" applyNumberFormat="0" applyFill="0" applyBorder="0" applyAlignment="0" applyProtection="0"/>
    <xf numFmtId="0" fontId="16" fillId="0" borderId="0"/>
    <xf numFmtId="0" fontId="18" fillId="0" borderId="0"/>
    <xf numFmtId="0" fontId="3" fillId="0" borderId="0" applyFont="0" applyFill="0" applyBorder="0" applyAlignment="0" applyProtection="0"/>
    <xf numFmtId="0" fontId="3" fillId="0" borderId="0" applyFont="0" applyFill="0" applyBorder="0" applyAlignment="0" applyProtection="0"/>
    <xf numFmtId="38" fontId="14" fillId="0" borderId="0" applyFont="0" applyFill="0" applyBorder="0" applyAlignment="0" applyProtection="0"/>
    <xf numFmtId="0" fontId="3" fillId="0" borderId="0" applyNumberFormat="0"/>
    <xf numFmtId="183" fontId="7" fillId="0" borderId="0"/>
    <xf numFmtId="37" fontId="4" fillId="0" borderId="0"/>
    <xf numFmtId="0" fontId="18" fillId="0" borderId="0"/>
    <xf numFmtId="0" fontId="18" fillId="0" borderId="0"/>
    <xf numFmtId="0" fontId="3" fillId="0" borderId="0" applyFont="0" applyFill="0" applyBorder="0" applyAlignment="0" applyProtection="0"/>
    <xf numFmtId="183" fontId="7" fillId="0" borderId="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0" fontId="6"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0" fontId="6" fillId="0" borderId="0" applyFont="0" applyFill="0" applyBorder="0" applyAlignment="0" applyProtection="0"/>
    <xf numFmtId="190" fontId="6" fillId="0" borderId="0" applyFont="0" applyFill="0" applyBorder="0" applyAlignment="0" applyProtection="0"/>
    <xf numFmtId="192"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0" fontId="6"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0" fontId="6" fillId="0" borderId="0" applyFont="0" applyFill="0" applyBorder="0" applyAlignment="0" applyProtection="0"/>
    <xf numFmtId="193" fontId="6" fillId="0" borderId="0" applyFont="0" applyFill="0" applyBorder="0" applyProtection="0">
      <alignment horizontal="right"/>
    </xf>
    <xf numFmtId="195"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3" fontId="3" fillId="0" borderId="0" applyFont="0" applyFill="0" applyBorder="0" applyProtection="0">
      <alignment horizontal="right"/>
    </xf>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83" fontId="3" fillId="0" borderId="0" applyNumberFormat="0" applyFill="0" applyBorder="0" applyAlignment="0" applyProtection="0"/>
    <xf numFmtId="183" fontId="3" fillId="0" borderId="0" applyNumberFormat="0" applyFill="0" applyBorder="0" applyAlignment="0" applyProtection="0"/>
    <xf numFmtId="3" fontId="6" fillId="0" borderId="0"/>
    <xf numFmtId="0" fontId="15" fillId="0" borderId="0"/>
    <xf numFmtId="0" fontId="3" fillId="0" borderId="0" applyNumberFormat="0"/>
    <xf numFmtId="0" fontId="17" fillId="0" borderId="0"/>
    <xf numFmtId="0" fontId="17" fillId="0" borderId="0"/>
    <xf numFmtId="196" fontId="3" fillId="0" borderId="0" applyFont="0" applyFill="0" applyBorder="0" applyAlignment="0" applyProtection="0"/>
    <xf numFmtId="0" fontId="3" fillId="0" borderId="7" applyFont="0" applyFill="0" applyBorder="0" applyAlignment="0" applyProtection="0"/>
    <xf numFmtId="0" fontId="3" fillId="0" borderId="7" applyFont="0" applyFill="0" applyBorder="0" applyAlignment="0" applyProtection="0"/>
    <xf numFmtId="196" fontId="3" fillId="0" borderId="0" applyFont="0" applyFill="0" applyBorder="0" applyAlignment="0" applyProtection="0"/>
    <xf numFmtId="0" fontId="6" fillId="0" borderId="0" applyFont="0" applyFill="0" applyBorder="0" applyAlignment="0" applyProtection="0"/>
    <xf numFmtId="196" fontId="3" fillId="0" borderId="0" applyFont="0" applyFill="0" applyBorder="0" applyAlignment="0" applyProtection="0"/>
    <xf numFmtId="0" fontId="6" fillId="0" borderId="0" applyFont="0" applyFill="0" applyBorder="0" applyAlignment="0" applyProtection="0"/>
    <xf numFmtId="196" fontId="3" fillId="0" borderId="0" applyFont="0" applyFill="0" applyBorder="0" applyAlignment="0" applyProtection="0"/>
    <xf numFmtId="174" fontId="5" fillId="0" borderId="0" applyFont="0" applyFill="0" applyBorder="0" applyAlignment="0" applyProtection="0"/>
    <xf numFmtId="196" fontId="3" fillId="0" borderId="0" applyFont="0" applyFill="0" applyBorder="0" applyAlignment="0" applyProtection="0"/>
    <xf numFmtId="0" fontId="3" fillId="0" borderId="7" applyFont="0" applyFill="0" applyBorder="0" applyAlignment="0" applyProtection="0"/>
    <xf numFmtId="0" fontId="3" fillId="0" borderId="7"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0" fontId="3" fillId="0" borderId="7" applyFont="0" applyFill="0" applyBorder="0" applyAlignment="0" applyProtection="0"/>
    <xf numFmtId="197" fontId="3" fillId="0" borderId="0" applyFont="0" applyFill="0" applyBorder="0" applyAlignment="0" applyProtection="0"/>
    <xf numFmtId="197" fontId="3" fillId="0" borderId="0" applyFont="0" applyFill="0" applyBorder="0" applyAlignment="0" applyProtection="0"/>
    <xf numFmtId="0" fontId="6" fillId="0" borderId="0" applyFont="0" applyFill="0" applyBorder="0" applyAlignment="0" applyProtection="0"/>
    <xf numFmtId="197" fontId="3" fillId="0" borderId="0" applyFont="0" applyFill="0" applyBorder="0" applyAlignment="0" applyProtection="0"/>
    <xf numFmtId="0" fontId="6" fillId="0" borderId="0" applyFont="0" applyFill="0" applyBorder="0" applyAlignment="0" applyProtection="0"/>
    <xf numFmtId="197" fontId="3" fillId="0" borderId="0" applyFont="0" applyFill="0" applyBorder="0" applyAlignment="0" applyProtection="0"/>
    <xf numFmtId="197" fontId="3" fillId="0" borderId="0" applyFont="0" applyFill="0" applyBorder="0" applyAlignment="0" applyProtection="0"/>
    <xf numFmtId="0" fontId="17" fillId="0" borderId="0"/>
    <xf numFmtId="0" fontId="17" fillId="0" borderId="0"/>
    <xf numFmtId="0" fontId="3" fillId="0" borderId="0" applyFont="0" applyFill="0" applyBorder="0" applyAlignment="0" applyProtection="0"/>
    <xf numFmtId="0" fontId="3" fillId="0" borderId="0"/>
    <xf numFmtId="0" fontId="21" fillId="0" borderId="0" applyNumberFormat="0" applyFill="0" applyProtection="0"/>
    <xf numFmtId="0" fontId="3" fillId="0" borderId="0" applyNumberFormat="0"/>
    <xf numFmtId="172" fontId="3" fillId="0" borderId="0"/>
    <xf numFmtId="172" fontId="3" fillId="0" borderId="0"/>
    <xf numFmtId="0" fontId="17" fillId="0" borderId="0"/>
    <xf numFmtId="37" fontId="4" fillId="0" borderId="0"/>
    <xf numFmtId="37" fontId="4" fillId="0" borderId="0"/>
    <xf numFmtId="0" fontId="3" fillId="0" borderId="0" applyFont="0" applyFill="0" applyBorder="0" applyAlignment="0" applyProtection="0"/>
    <xf numFmtId="0" fontId="15" fillId="0" borderId="0"/>
    <xf numFmtId="0" fontId="16"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6" fillId="0" borderId="0"/>
    <xf numFmtId="0" fontId="17" fillId="0" borderId="0"/>
    <xf numFmtId="0" fontId="3" fillId="0" borderId="0"/>
    <xf numFmtId="0" fontId="3" fillId="0" borderId="0"/>
    <xf numFmtId="0" fontId="3" fillId="0" borderId="0"/>
    <xf numFmtId="0" fontId="23" fillId="0" borderId="0" applyNumberFormat="0" applyFill="0" applyBorder="0" applyAlignment="0" applyProtection="0"/>
    <xf numFmtId="0" fontId="23" fillId="0" borderId="0" applyNumberFormat="0" applyFill="0" applyBorder="0" applyAlignment="0" applyProtection="0"/>
    <xf numFmtId="37" fontId="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83" fontId="3" fillId="0" borderId="0" applyNumberFormat="0" applyFill="0" applyBorder="0" applyAlignment="0" applyProtection="0"/>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Alignment="0" applyProtection="0"/>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Alignment="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183" fontId="3" fillId="0" borderId="0" applyNumberFormat="0" applyFill="0" applyBorder="0" applyAlignment="0" applyProtection="0"/>
    <xf numFmtId="0" fontId="3" fillId="0" borderId="0" applyNumberFormat="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8"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172" fontId="27" fillId="0" borderId="9" applyNumberFormat="0" applyFill="0" applyProtection="0">
      <alignment horizontal="center"/>
    </xf>
    <xf numFmtId="172" fontId="3" fillId="0" borderId="11" applyNumberFormat="0" applyFont="0" applyFill="0" applyAlignment="0" applyProtection="0"/>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8"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172" fontId="27" fillId="0" borderId="0" applyNumberFormat="0" applyFill="0" applyBorder="0" applyProtection="0">
      <alignment horizontal="left"/>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30"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172" fontId="29" fillId="0" borderId="0" applyNumberFormat="0" applyFill="0" applyBorder="0" applyProtection="0">
      <alignment horizontal="centerContinuous"/>
    </xf>
    <xf numFmtId="172" fontId="26" fillId="0" borderId="0" applyNumberFormat="0" applyFill="0" applyBorder="0" applyAlignment="0" applyProtection="0"/>
    <xf numFmtId="3" fontId="6" fillId="0" borderId="0"/>
    <xf numFmtId="0" fontId="17" fillId="0" borderId="0"/>
    <xf numFmtId="183" fontId="7" fillId="0" borderId="0"/>
    <xf numFmtId="0" fontId="15" fillId="0" borderId="0"/>
    <xf numFmtId="0" fontId="7"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37" fontId="4" fillId="0" borderId="0"/>
    <xf numFmtId="37" fontId="4" fillId="0" borderId="0"/>
    <xf numFmtId="37" fontId="4" fillId="0" borderId="0"/>
    <xf numFmtId="37" fontId="4" fillId="0" borderId="0"/>
    <xf numFmtId="183" fontId="3" fillId="0" borderId="0" applyNumberFormat="0" applyFill="0" applyBorder="0" applyAlignment="0" applyProtection="0"/>
    <xf numFmtId="37" fontId="4" fillId="0" borderId="0"/>
    <xf numFmtId="37" fontId="4" fillId="0" borderId="0"/>
    <xf numFmtId="37" fontId="4"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xf numFmtId="0" fontId="3" fillId="0" borderId="0"/>
    <xf numFmtId="0" fontId="3" fillId="0" borderId="0" applyFont="0" applyFill="0" applyBorder="0" applyAlignment="0" applyProtection="0"/>
    <xf numFmtId="0" fontId="3" fillId="0" borderId="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8" fillId="0" borderId="0"/>
    <xf numFmtId="0" fontId="3" fillId="0" borderId="0" applyNumberFormat="0" applyFill="0" applyBorder="0" applyAlignment="0" applyProtection="0"/>
    <xf numFmtId="0" fontId="3" fillId="0" borderId="0" applyNumberFormat="0" applyFill="0" applyBorder="0" applyAlignment="0" applyProtection="0"/>
    <xf numFmtId="0" fontId="31" fillId="0" borderId="0"/>
    <xf numFmtId="0" fontId="31" fillId="0" borderId="0"/>
    <xf numFmtId="0" fontId="31" fillId="0" borderId="0"/>
    <xf numFmtId="0" fontId="31" fillId="0" borderId="0"/>
    <xf numFmtId="0" fontId="31" fillId="0" borderId="0"/>
    <xf numFmtId="0" fontId="12" fillId="0" borderId="0" applyFont="0" applyFill="0" applyBorder="0" applyAlignment="0" applyProtection="0"/>
    <xf numFmtId="0" fontId="12" fillId="0" borderId="0" applyFont="0" applyFill="0" applyBorder="0" applyAlignment="0" applyProtection="0"/>
    <xf numFmtId="9" fontId="3" fillId="14"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172" fontId="32" fillId="0" borderId="0"/>
    <xf numFmtId="198" fontId="12" fillId="0" borderId="0"/>
    <xf numFmtId="9" fontId="3" fillId="0" borderId="0"/>
    <xf numFmtId="0" fontId="14" fillId="0" borderId="0"/>
    <xf numFmtId="199" fontId="33" fillId="0" borderId="0">
      <alignment horizontal="left"/>
      <protection locked="0"/>
    </xf>
    <xf numFmtId="200" fontId="34" fillId="0" borderId="0" applyFont="0" applyFill="0" applyBorder="0" applyAlignment="0" applyProtection="0"/>
    <xf numFmtId="165" fontId="14" fillId="0" borderId="0"/>
    <xf numFmtId="2" fontId="14" fillId="0" borderId="0"/>
    <xf numFmtId="201" fontId="34" fillId="0" borderId="0" applyFont="0" applyFill="0" applyBorder="0" applyAlignment="0" applyProtection="0"/>
    <xf numFmtId="10" fontId="14" fillId="0" borderId="0"/>
    <xf numFmtId="202" fontId="35" fillId="0" borderId="0" applyFill="0" applyBorder="0" applyAlignment="0" applyProtection="0"/>
    <xf numFmtId="203" fontId="36" fillId="0" borderId="11" applyFont="0" applyFill="0" applyBorder="0" applyAlignment="0" applyProtection="0"/>
    <xf numFmtId="204" fontId="14" fillId="0" borderId="0"/>
    <xf numFmtId="198" fontId="12" fillId="0" borderId="0"/>
    <xf numFmtId="198" fontId="12" fillId="0" borderId="0"/>
    <xf numFmtId="38" fontId="5" fillId="0" borderId="12"/>
    <xf numFmtId="205" fontId="37" fillId="0" borderId="0">
      <alignment horizontal="left"/>
    </xf>
    <xf numFmtId="206" fontId="38" fillId="0" borderId="0">
      <alignment horizontal="left"/>
    </xf>
    <xf numFmtId="0" fontId="39" fillId="0" borderId="0" applyNumberFormat="0" applyFill="0" applyBorder="0">
      <alignment horizontal="center"/>
    </xf>
    <xf numFmtId="0" fontId="40" fillId="0" borderId="0" applyNumberFormat="0" applyFill="0" applyBorder="0">
      <alignment horizontal="center"/>
    </xf>
    <xf numFmtId="0" fontId="41" fillId="0" borderId="0" applyNumberFormat="0" applyFill="0" applyBorder="0">
      <alignment horizontal="left" vertical="center"/>
    </xf>
    <xf numFmtId="0" fontId="24" fillId="0" borderId="0" applyNumberFormat="0" applyFill="0" applyBorder="0">
      <alignment horizontal="left" vertical="center"/>
    </xf>
    <xf numFmtId="0" fontId="42" fillId="0" borderId="0" applyNumberFormat="0" applyFill="0" applyBorder="0">
      <alignment horizontal="center" vertical="center"/>
      <protection locked="0"/>
    </xf>
    <xf numFmtId="0" fontId="43" fillId="0" borderId="0" applyNumberFormat="0" applyFill="0" applyBorder="0">
      <alignment horizontal="left"/>
      <protection locked="0"/>
    </xf>
    <xf numFmtId="0" fontId="43" fillId="0" borderId="0" applyNumberFormat="0" applyFill="0" applyBorder="0">
      <alignment horizontal="centerContinuous"/>
      <protection locked="0"/>
    </xf>
    <xf numFmtId="0" fontId="44" fillId="0" borderId="0" applyNumberFormat="0" applyFill="0" applyBorder="0">
      <alignment horizontal="center"/>
    </xf>
    <xf numFmtId="0" fontId="39" fillId="0" borderId="0" applyNumberFormat="0" applyFill="0" applyBorder="0">
      <alignment horizontal="center"/>
    </xf>
    <xf numFmtId="0" fontId="45" fillId="0" borderId="0" applyNumberFormat="0" applyFill="0" applyBorder="0">
      <alignment horizontal="left" vertical="center"/>
    </xf>
    <xf numFmtId="0" fontId="46" fillId="0" borderId="0" applyNumberFormat="0" applyFill="0" applyBorder="0">
      <alignment horizontal="left" vertical="center"/>
    </xf>
    <xf numFmtId="0" fontId="43" fillId="0" borderId="0" applyNumberFormat="0" applyFill="0" applyBorder="0">
      <alignment horizontal="center" vertical="center"/>
      <protection locked="0"/>
    </xf>
    <xf numFmtId="0" fontId="41" fillId="0" borderId="0" applyNumberFormat="0" applyFill="0" applyBorder="0">
      <alignment horizontal="left"/>
      <protection locked="0"/>
    </xf>
    <xf numFmtId="0" fontId="41" fillId="0" borderId="0" applyNumberFormat="0" applyFill="0" applyBorder="0">
      <alignment horizontal="centerContinuous"/>
      <protection locked="0"/>
    </xf>
    <xf numFmtId="0" fontId="15" fillId="0" borderId="0" applyNumberFormat="0" applyFill="0" applyBorder="0">
      <alignment horizontal="center"/>
    </xf>
    <xf numFmtId="0" fontId="44" fillId="0" borderId="0" applyNumberFormat="0" applyFill="0" applyBorder="0">
      <alignment horizontal="center"/>
    </xf>
    <xf numFmtId="0" fontId="24" fillId="0" borderId="0" applyNumberFormat="0" applyFill="0" applyBorder="0">
      <alignment horizontal="left" vertical="center"/>
    </xf>
    <xf numFmtId="0" fontId="47" fillId="0" borderId="0" applyNumberFormat="0" applyFill="0" applyBorder="0">
      <alignment horizontal="left" vertical="center"/>
    </xf>
    <xf numFmtId="0" fontId="41" fillId="0" borderId="0" applyNumberFormat="0" applyFill="0" applyBorder="0">
      <alignment horizontal="center" vertical="center"/>
      <protection locked="0"/>
    </xf>
    <xf numFmtId="0" fontId="45" fillId="0" borderId="0" applyNumberFormat="0" applyFill="0" applyBorder="0">
      <alignment horizontal="left"/>
      <protection locked="0"/>
    </xf>
    <xf numFmtId="0" fontId="45" fillId="0" borderId="0" applyNumberFormat="0" applyFill="0" applyBorder="0">
      <alignment horizontal="centerContinuous"/>
      <protection locked="0"/>
    </xf>
    <xf numFmtId="0" fontId="6" fillId="0" borderId="0" applyNumberFormat="0" applyFill="0" applyBorder="0">
      <alignment horizontal="center"/>
    </xf>
    <xf numFmtId="0" fontId="15" fillId="0" borderId="0" applyNumberFormat="0" applyFill="0" applyBorder="0">
      <alignment horizontal="center"/>
    </xf>
    <xf numFmtId="0" fontId="46" fillId="0" borderId="0" applyNumberFormat="0" applyFill="0" applyBorder="0">
      <alignment horizontal="left" vertical="center"/>
    </xf>
    <xf numFmtId="0" fontId="48" fillId="0" borderId="0" applyNumberFormat="0" applyFill="0" applyBorder="0">
      <alignment horizontal="left" vertical="center"/>
    </xf>
    <xf numFmtId="0" fontId="45" fillId="0" borderId="0" applyNumberFormat="0" applyFill="0" applyBorder="0">
      <alignment horizontal="center" vertical="center"/>
      <protection locked="0"/>
    </xf>
    <xf numFmtId="49" fontId="24" fillId="0" borderId="0" applyFill="0" applyBorder="0">
      <alignment horizontal="left"/>
      <protection locked="0"/>
    </xf>
    <xf numFmtId="0" fontId="24" fillId="0" borderId="0" applyNumberFormat="0" applyFill="0" applyBorder="0">
      <alignment horizontal="centerContinuous"/>
      <protection locked="0"/>
    </xf>
    <xf numFmtId="14" fontId="49" fillId="0" borderId="0" applyFill="0" applyBorder="0" applyProtection="0">
      <alignment horizontal="right"/>
    </xf>
    <xf numFmtId="207" fontId="5" fillId="0" borderId="0" applyFont="0" applyFill="0" applyBorder="0" applyAlignment="0" applyProtection="0">
      <protection locked="0"/>
    </xf>
    <xf numFmtId="172" fontId="10" fillId="0" borderId="0" applyFont="0" applyFill="0" applyBorder="0" applyAlignment="0" applyProtection="0"/>
    <xf numFmtId="208" fontId="3" fillId="0" borderId="0" applyFont="0" applyFill="0" applyBorder="0" applyAlignment="0" applyProtection="0"/>
    <xf numFmtId="209" fontId="3" fillId="0" borderId="0" applyFont="0" applyFill="0" applyBorder="0" applyAlignment="0" applyProtection="0"/>
    <xf numFmtId="0" fontId="3" fillId="0" borderId="0" applyNumberFormat="0" applyFill="0" applyBorder="0">
      <alignment horizontal="center"/>
    </xf>
    <xf numFmtId="0" fontId="6" fillId="0" borderId="0" applyNumberFormat="0" applyFill="0" applyBorder="0">
      <alignment horizontal="center"/>
    </xf>
    <xf numFmtId="0" fontId="47" fillId="0" borderId="0" applyNumberFormat="0" applyFill="0" applyBorder="0">
      <alignment horizontal="left" vertical="center"/>
    </xf>
    <xf numFmtId="0" fontId="50" fillId="0" borderId="0" applyNumberFormat="0" applyFill="0" applyBorder="0">
      <alignment horizontal="left" vertical="center"/>
    </xf>
    <xf numFmtId="0" fontId="24" fillId="0" borderId="0" applyNumberFormat="0" applyFill="0" applyBorder="0">
      <alignment horizontal="center" vertical="center"/>
      <protection locked="0"/>
    </xf>
    <xf numFmtId="0" fontId="46" fillId="0" borderId="0" applyNumberFormat="0" applyFill="0" applyBorder="0">
      <alignment horizontal="left"/>
      <protection locked="0"/>
    </xf>
    <xf numFmtId="0" fontId="46" fillId="0" borderId="0" applyNumberFormat="0" applyFill="0" applyBorder="0">
      <alignment horizontal="centerContinuous"/>
      <protection locked="0"/>
    </xf>
    <xf numFmtId="37" fontId="19" fillId="0" borderId="0" applyFont="0" applyBorder="0">
      <alignment horizontal="right"/>
    </xf>
    <xf numFmtId="1" fontId="49" fillId="0" borderId="0" applyFill="0" applyBorder="0" applyProtection="0">
      <alignment horizontal="right"/>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1" fillId="7" borderId="0" applyNumberFormat="0" applyBorder="0" applyAlignment="0" applyProtection="0"/>
    <xf numFmtId="203" fontId="6" fillId="15" borderId="0">
      <alignment wrapText="1"/>
    </xf>
    <xf numFmtId="203" fontId="6" fillId="15" borderId="0">
      <alignment wrapText="1"/>
    </xf>
    <xf numFmtId="203" fontId="1" fillId="7" borderId="0" applyNumberFormat="0" applyBorder="0" applyAlignment="0" applyProtection="0"/>
    <xf numFmtId="0" fontId="6" fillId="15" borderId="0">
      <alignment wrapText="1"/>
    </xf>
    <xf numFmtId="203" fontId="1" fillId="7" borderId="0" applyNumberFormat="0" applyBorder="0" applyAlignment="0" applyProtection="0"/>
    <xf numFmtId="0" fontId="6" fillId="15" borderId="0">
      <alignment wrapText="1"/>
    </xf>
    <xf numFmtId="203" fontId="1" fillId="7" borderId="0" applyNumberFormat="0" applyBorder="0" applyAlignment="0" applyProtection="0"/>
    <xf numFmtId="0" fontId="6" fillId="15" borderId="0">
      <alignment wrapText="1"/>
    </xf>
    <xf numFmtId="203" fontId="6" fillId="15" borderId="0">
      <alignment wrapText="1"/>
    </xf>
    <xf numFmtId="203" fontId="6" fillId="15" borderId="0">
      <alignment wrapText="1"/>
    </xf>
    <xf numFmtId="0"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172" fontId="10" fillId="0" borderId="0" applyFont="0" applyFill="0" applyBorder="0" applyAlignment="0" applyProtection="0"/>
    <xf numFmtId="172" fontId="10" fillId="0" borderId="0" applyFont="0" applyFill="0" applyBorder="0" applyAlignment="0" applyProtection="0"/>
    <xf numFmtId="0" fontId="6" fillId="0" borderId="0">
      <alignment wrapText="1"/>
    </xf>
    <xf numFmtId="203" fontId="6" fillId="0" borderId="0">
      <alignment wrapText="1"/>
    </xf>
    <xf numFmtId="0" fontId="6" fillId="0" borderId="0">
      <alignment wrapText="1"/>
    </xf>
    <xf numFmtId="0"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51" fillId="17" borderId="0" applyNumberFormat="0" applyBorder="0" applyAlignment="0" applyProtection="0"/>
    <xf numFmtId="203" fontId="51" fillId="18" borderId="0" applyNumberFormat="0" applyBorder="0" applyAlignment="0" applyProtection="0"/>
    <xf numFmtId="203" fontId="51" fillId="19" borderId="0" applyNumberFormat="0" applyBorder="0" applyAlignment="0" applyProtection="0"/>
    <xf numFmtId="203" fontId="51" fillId="20" borderId="0" applyNumberFormat="0" applyBorder="0" applyAlignment="0" applyProtection="0"/>
    <xf numFmtId="203" fontId="51" fillId="21" borderId="0" applyNumberFormat="0" applyBorder="0" applyAlignment="0" applyProtection="0"/>
    <xf numFmtId="203" fontId="51" fillId="22"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22"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0"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4"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4"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52" fillId="17"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3"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6" borderId="0" applyNumberFormat="0" applyBorder="0" applyAlignment="0" applyProtection="0"/>
    <xf numFmtId="203" fontId="1" fillId="23" borderId="13" applyNumberFormat="0" applyFont="0" applyAlignment="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8"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6" borderId="0" applyNumberFormat="0" applyBorder="0" applyAlignment="0" applyProtection="0"/>
    <xf numFmtId="203" fontId="1" fillId="2" borderId="1" applyNumberFormat="0" applyFont="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0" borderId="0"/>
    <xf numFmtId="203" fontId="1" fillId="5"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203"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52" fillId="17" borderId="0" applyNumberFormat="0" applyBorder="0" applyAlignment="0" applyProtection="0"/>
    <xf numFmtId="203" fontId="1" fillId="0" borderId="0" applyFill="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168" fontId="53"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2"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170" fontId="54" fillId="0" borderId="0">
      <protection locked="0"/>
    </xf>
    <xf numFmtId="168" fontId="53"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52" fillId="20" borderId="0" applyNumberFormat="0" applyBorder="0" applyAlignment="0" applyProtection="0"/>
    <xf numFmtId="0" fontId="52" fillId="25" borderId="0" applyNumberFormat="0" applyBorder="0" applyAlignment="0" applyProtection="0"/>
    <xf numFmtId="0" fontId="52" fillId="28"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52" fillId="20" borderId="0" applyNumberFormat="0" applyBorder="0" applyAlignment="0" applyProtection="0"/>
    <xf numFmtId="0" fontId="52" fillId="25" borderId="0" applyNumberFormat="0" applyBorder="0" applyAlignment="0" applyProtection="0"/>
    <xf numFmtId="0" fontId="52" fillId="28" borderId="0" applyNumberFormat="0" applyBorder="0" applyAlignment="0" applyProtection="0"/>
    <xf numFmtId="168" fontId="55"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0" fontId="56" fillId="29"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31" borderId="0" applyNumberFormat="0" applyBorder="0" applyAlignment="0" applyProtection="0"/>
    <xf numFmtId="0" fontId="56" fillId="29"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31" borderId="0" applyNumberFormat="0" applyBorder="0" applyAlignment="0" applyProtection="0"/>
    <xf numFmtId="37" fontId="3" fillId="0" borderId="0">
      <alignment horizontal="center"/>
    </xf>
    <xf numFmtId="203" fontId="17" fillId="0" borderId="0"/>
    <xf numFmtId="210" fontId="57" fillId="32" borderId="0">
      <alignment vertical="center"/>
    </xf>
    <xf numFmtId="0" fontId="58" fillId="0" borderId="2" applyBorder="0"/>
    <xf numFmtId="0" fontId="58" fillId="0" borderId="2" applyBorder="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6" fillId="34" borderId="0" applyNumberFormat="0" applyBorder="0" applyAlignment="0" applyProtection="0"/>
    <xf numFmtId="168" fontId="55"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6" fillId="38" borderId="0" applyNumberFormat="0" applyBorder="0" applyAlignment="0" applyProtection="0"/>
    <xf numFmtId="168" fontId="55"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6" fillId="37" borderId="0" applyNumberFormat="0" applyBorder="0" applyAlignment="0" applyProtection="0"/>
    <xf numFmtId="168" fontId="55"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6" fillId="37" borderId="0" applyNumberFormat="0" applyBorder="0" applyAlignment="0" applyProtection="0"/>
    <xf numFmtId="168" fontId="55"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6" fillId="34" borderId="0" applyNumberFormat="0" applyBorder="0" applyAlignment="0" applyProtection="0"/>
    <xf numFmtId="168" fontId="55"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6" fillId="43" borderId="0" applyNumberFormat="0" applyBorder="0" applyAlignment="0" applyProtection="0"/>
    <xf numFmtId="168" fontId="55"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0" fontId="59" fillId="0" borderId="0" applyFont="0" applyFill="0" applyBorder="0" applyProtection="0">
      <alignment horizontal="right"/>
      <protection locked="0"/>
    </xf>
    <xf numFmtId="198" fontId="60" fillId="0" borderId="0" applyFont="0" applyBorder="0" applyAlignment="0">
      <alignment horizontal="centerContinuous"/>
    </xf>
    <xf numFmtId="41" fontId="61" fillId="0" borderId="0"/>
    <xf numFmtId="41" fontId="62" fillId="0" borderId="0"/>
    <xf numFmtId="42" fontId="63" fillId="0" borderId="0"/>
    <xf numFmtId="42" fontId="61" fillId="0" borderId="0"/>
    <xf numFmtId="41" fontId="63" fillId="0" borderId="0"/>
    <xf numFmtId="211" fontId="64" fillId="0" borderId="0" applyFont="0" applyFill="0" applyBorder="0" applyAlignment="0" applyProtection="0"/>
    <xf numFmtId="212" fontId="65" fillId="0" borderId="0" applyFont="0" applyFill="0" applyBorder="0" applyAlignment="0" applyProtection="0"/>
    <xf numFmtId="213" fontId="3" fillId="0" borderId="0" applyFont="0" applyFill="0" applyBorder="0" applyAlignment="0" applyProtection="0"/>
    <xf numFmtId="214" fontId="3" fillId="0" borderId="0" applyFont="0" applyFill="0" applyBorder="0" applyAlignment="0" applyProtection="0"/>
    <xf numFmtId="203" fontId="66" fillId="0" borderId="0" applyNumberFormat="0" applyFont="0" applyFill="0" applyBorder="0" applyProtection="0">
      <alignment horizontal="centerContinuous"/>
    </xf>
    <xf numFmtId="215" fontId="6" fillId="0" borderId="0" applyFont="0" applyFill="0" applyBorder="0" applyAlignment="0">
      <alignment vertical="center"/>
    </xf>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216" fontId="24" fillId="45" borderId="14">
      <alignment horizontal="center" vertical="center"/>
    </xf>
    <xf numFmtId="217" fontId="5" fillId="0" borderId="8"/>
    <xf numFmtId="218" fontId="5" fillId="0" borderId="2"/>
    <xf numFmtId="219" fontId="67" fillId="0" borderId="0"/>
    <xf numFmtId="0" fontId="3" fillId="0" borderId="0"/>
    <xf numFmtId="218" fontId="5" fillId="0" borderId="5" applyBorder="0"/>
    <xf numFmtId="0" fontId="56" fillId="35" borderId="0" applyNumberFormat="0" applyBorder="0" applyAlignment="0" applyProtection="0"/>
    <xf numFmtId="0" fontId="56" fillId="39" borderId="0" applyNumberFormat="0" applyBorder="0" applyAlignment="0" applyProtection="0"/>
    <xf numFmtId="0" fontId="56" fillId="41"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44" borderId="0" applyNumberFormat="0" applyBorder="0" applyAlignment="0" applyProtection="0"/>
    <xf numFmtId="2" fontId="59" fillId="0" borderId="0" applyFont="0" applyFill="0" applyBorder="0" applyProtection="0">
      <alignment horizontal="right"/>
      <protection locked="0"/>
    </xf>
    <xf numFmtId="220" fontId="5" fillId="0" borderId="15" applyFill="0" applyBorder="0" applyAlignment="0"/>
    <xf numFmtId="44" fontId="5" fillId="0" borderId="16" applyFont="0" applyFill="0" applyBorder="0"/>
    <xf numFmtId="221" fontId="5" fillId="0" borderId="16" applyFont="0" applyFill="0" applyBorder="0" applyAlignment="0"/>
    <xf numFmtId="220" fontId="5" fillId="0" borderId="0" applyFill="0" applyBorder="0" applyAlignment="0">
      <protection locked="0"/>
    </xf>
    <xf numFmtId="0" fontId="68" fillId="0" borderId="0">
      <alignment horizontal="center" wrapText="1"/>
      <protection locked="0"/>
    </xf>
    <xf numFmtId="168" fontId="3" fillId="0" borderId="0" applyNumberFormat="0" applyFill="0" applyBorder="0" applyAlignment="0" applyProtection="0"/>
    <xf numFmtId="168" fontId="69" fillId="0" borderId="0" applyNumberFormat="0" applyFill="0" applyBorder="0" applyAlignment="0" applyProtection="0"/>
    <xf numFmtId="0" fontId="3" fillId="46" borderId="15"/>
    <xf numFmtId="0" fontId="3" fillId="47" borderId="15"/>
    <xf numFmtId="0" fontId="3" fillId="48" borderId="15"/>
    <xf numFmtId="0" fontId="3" fillId="49" borderId="15"/>
    <xf numFmtId="0" fontId="3" fillId="50" borderId="15"/>
    <xf numFmtId="203" fontId="70" fillId="0" borderId="2" applyFont="0">
      <alignment horizontal="centerContinuous"/>
    </xf>
    <xf numFmtId="0" fontId="71" fillId="24" borderId="17" applyNumberFormat="0" applyAlignment="0" applyProtection="0"/>
    <xf numFmtId="37" fontId="4" fillId="0" borderId="0"/>
    <xf numFmtId="37" fontId="4" fillId="0" borderId="0"/>
    <xf numFmtId="37" fontId="4" fillId="0" borderId="0"/>
    <xf numFmtId="37" fontId="4" fillId="0" borderId="0"/>
    <xf numFmtId="37" fontId="4" fillId="0" borderId="0"/>
    <xf numFmtId="37" fontId="4" fillId="0" borderId="0"/>
    <xf numFmtId="37" fontId="3" fillId="0" borderId="0"/>
    <xf numFmtId="37" fontId="3" fillId="0" borderId="0"/>
    <xf numFmtId="37" fontId="4" fillId="0" borderId="0"/>
    <xf numFmtId="37" fontId="4" fillId="0" borderId="0"/>
    <xf numFmtId="0" fontId="72" fillId="0" borderId="0"/>
    <xf numFmtId="222" fontId="73" fillId="0" borderId="7" applyNumberFormat="0" applyFill="0" applyBorder="0" applyAlignment="0" applyProtection="0">
      <alignment horizontal="right"/>
      <protection locked="0"/>
    </xf>
    <xf numFmtId="9" fontId="74" fillId="0" borderId="0"/>
    <xf numFmtId="203" fontId="74" fillId="0" borderId="0"/>
    <xf numFmtId="203" fontId="74" fillId="0" borderId="0"/>
    <xf numFmtId="185" fontId="75" fillId="49" borderId="18" applyNumberFormat="0" applyFill="0" applyBorder="0" applyAlignment="0" applyProtection="0"/>
    <xf numFmtId="222" fontId="73" fillId="0" borderId="7" applyNumberFormat="0" applyFill="0" applyBorder="0" applyAlignment="0" applyProtection="0">
      <alignment horizontal="right"/>
      <protection locked="0"/>
    </xf>
    <xf numFmtId="185" fontId="75" fillId="49" borderId="18" applyNumberFormat="0" applyFill="0" applyBorder="0" applyAlignment="0" applyProtection="0"/>
    <xf numFmtId="222" fontId="73" fillId="0" borderId="7" applyNumberFormat="0" applyFill="0" applyBorder="0" applyAlignment="0" applyProtection="0">
      <alignment horizontal="right"/>
      <protection locked="0"/>
    </xf>
    <xf numFmtId="185" fontId="75" fillId="0" borderId="0" applyNumberFormat="0" applyFill="0" applyBorder="0" applyAlignment="0" applyProtection="0"/>
    <xf numFmtId="222" fontId="73" fillId="0" borderId="7" applyNumberFormat="0" applyFill="0" applyBorder="0" applyAlignment="0" applyProtection="0">
      <alignment horizontal="right"/>
      <protection locked="0"/>
    </xf>
    <xf numFmtId="222" fontId="73" fillId="0" borderId="7" applyNumberFormat="0" applyFill="0" applyBorder="0" applyAlignment="0" applyProtection="0">
      <alignment horizontal="right"/>
      <protection locked="0"/>
    </xf>
    <xf numFmtId="185" fontId="75" fillId="49" borderId="18" applyNumberFormat="0" applyFill="0" applyBorder="0" applyAlignment="0" applyProtection="0"/>
    <xf numFmtId="185" fontId="75" fillId="49" borderId="18" applyNumberFormat="0" applyFill="0" applyBorder="0" applyAlignment="0" applyProtection="0"/>
    <xf numFmtId="185" fontId="76" fillId="0" borderId="0" applyNumberFormat="0" applyFill="0" applyBorder="0" applyAlignment="0" applyProtection="0"/>
    <xf numFmtId="185" fontId="76" fillId="0" borderId="0" applyNumberFormat="0" applyFill="0" applyBorder="0" applyAlignment="0" applyProtection="0"/>
    <xf numFmtId="185" fontId="75" fillId="49" borderId="18" applyNumberFormat="0" applyFill="0" applyBorder="0" applyAlignment="0" applyProtection="0"/>
    <xf numFmtId="185" fontId="75" fillId="49" borderId="18" applyNumberFormat="0" applyFill="0" applyBorder="0" applyAlignment="0" applyProtection="0"/>
    <xf numFmtId="222" fontId="73" fillId="0" borderId="7" applyNumberFormat="0" applyFill="0" applyBorder="0" applyAlignment="0" applyProtection="0">
      <alignment horizontal="right"/>
      <protection locked="0"/>
    </xf>
    <xf numFmtId="222" fontId="73" fillId="0" borderId="7" applyNumberFormat="0" applyFill="0" applyBorder="0" applyAlignment="0" applyProtection="0">
      <alignment horizontal="right"/>
      <protection locked="0"/>
    </xf>
    <xf numFmtId="203" fontId="74" fillId="0" borderId="0"/>
    <xf numFmtId="203" fontId="74" fillId="0" borderId="0"/>
    <xf numFmtId="203" fontId="3" fillId="0" borderId="0"/>
    <xf numFmtId="203" fontId="12" fillId="0" borderId="0"/>
    <xf numFmtId="166" fontId="77" fillId="11" borderId="19" applyNumberFormat="0" applyFill="0" applyBorder="0" applyAlignment="0" applyProtection="0">
      <alignment horizontal="center"/>
    </xf>
    <xf numFmtId="168" fontId="78" fillId="18" borderId="0" applyNumberFormat="0" applyBorder="0" applyAlignment="0" applyProtection="0"/>
    <xf numFmtId="0" fontId="79" fillId="18" borderId="0" applyNumberFormat="0" applyBorder="0" applyAlignment="0" applyProtection="0"/>
    <xf numFmtId="0" fontId="79" fillId="18" borderId="0" applyNumberFormat="0" applyBorder="0" applyAlignment="0" applyProtection="0"/>
    <xf numFmtId="0" fontId="79" fillId="18" borderId="0" applyNumberFormat="0" applyBorder="0" applyAlignment="0" applyProtection="0"/>
    <xf numFmtId="0" fontId="79"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39" fontId="3" fillId="0" borderId="2"/>
    <xf numFmtId="223" fontId="68" fillId="0" borderId="0" applyFill="0" applyBorder="0" applyAlignment="0" applyProtection="0">
      <protection locked="0"/>
    </xf>
    <xf numFmtId="224" fontId="3" fillId="0" borderId="0" applyFont="0" applyFill="0" applyBorder="0" applyAlignment="0" applyProtection="0"/>
    <xf numFmtId="203" fontId="80" fillId="51" borderId="20" applyNumberFormat="0" applyAlignment="0" applyProtection="0"/>
    <xf numFmtId="1" fontId="15" fillId="0" borderId="0">
      <alignment horizontal="center"/>
    </xf>
    <xf numFmtId="0" fontId="81" fillId="24" borderId="21" applyNumberFormat="0" applyAlignment="0" applyProtection="0"/>
    <xf numFmtId="49" fontId="15" fillId="0" borderId="22">
      <alignment horizontal="left" vertical="top" wrapText="1"/>
    </xf>
    <xf numFmtId="49" fontId="6" fillId="0" borderId="23">
      <alignment horizontal="left" vertical="top" wrapText="1"/>
    </xf>
    <xf numFmtId="4" fontId="15" fillId="0" borderId="22"/>
    <xf numFmtId="4" fontId="15" fillId="0" borderId="0"/>
    <xf numFmtId="165" fontId="15" fillId="0" borderId="22"/>
    <xf numFmtId="165" fontId="15" fillId="0" borderId="0"/>
    <xf numFmtId="225" fontId="15" fillId="0" borderId="15" applyFont="0" applyFill="0" applyBorder="0" applyAlignment="0"/>
    <xf numFmtId="0" fontId="3" fillId="0" borderId="0" applyNumberFormat="0" applyFill="0" applyBorder="0" applyAlignment="0" applyProtection="0"/>
    <xf numFmtId="0" fontId="38" fillId="0" borderId="0" applyFont="0" applyFill="0" applyBorder="0" applyAlignment="0" applyProtection="0">
      <alignment horizontal="right"/>
    </xf>
    <xf numFmtId="0" fontId="82" fillId="52" borderId="24">
      <alignment horizontal="centerContinuous"/>
    </xf>
    <xf numFmtId="41" fontId="83" fillId="53" borderId="22" applyNumberFormat="0" applyFont="0" applyBorder="0" applyAlignment="0"/>
    <xf numFmtId="6" fontId="7" fillId="54" borderId="0" applyNumberFormat="0" applyFont="0" applyBorder="0" applyAlignment="0" applyProtection="0"/>
    <xf numFmtId="0" fontId="54" fillId="0" borderId="0">
      <protection locked="0"/>
    </xf>
    <xf numFmtId="226" fontId="54" fillId="0" borderId="0">
      <alignment horizontal="right"/>
      <protection locked="0"/>
    </xf>
    <xf numFmtId="0" fontId="84" fillId="0" borderId="0"/>
    <xf numFmtId="7" fontId="75" fillId="0" borderId="0">
      <alignment horizontal="right"/>
      <protection locked="0"/>
    </xf>
    <xf numFmtId="0" fontId="85" fillId="0" borderId="0" applyNumberFormat="0" applyFill="0" applyBorder="0" applyAlignment="0" applyProtection="0"/>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41" fillId="0" borderId="25">
      <alignment horizontal="center"/>
    </xf>
    <xf numFmtId="0" fontId="41"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70" fillId="0" borderId="2" applyNumberFormat="0" applyFill="0" applyAlignment="0" applyProtection="0"/>
    <xf numFmtId="0" fontId="86" fillId="0" borderId="26"/>
    <xf numFmtId="0" fontId="68" fillId="0" borderId="27" applyNumberFormat="0" applyFont="0" applyFill="0" applyAlignment="0" applyProtection="0"/>
    <xf numFmtId="0" fontId="3" fillId="0" borderId="28" applyNumberFormat="0" applyFill="0" applyAlignment="0" applyProtection="0"/>
    <xf numFmtId="227" fontId="87" fillId="0" borderId="27" applyNumberFormat="0" applyFill="0" applyAlignment="0" applyProtection="0">
      <alignment horizontal="center"/>
    </xf>
    <xf numFmtId="228" fontId="87" fillId="0" borderId="2" applyFill="0" applyAlignment="0" applyProtection="0">
      <alignment horizontal="center"/>
    </xf>
    <xf numFmtId="3" fontId="88" fillId="55" borderId="15"/>
    <xf numFmtId="37" fontId="15" fillId="0" borderId="26">
      <alignment horizontal="center" vertical="center" wrapText="1"/>
    </xf>
    <xf numFmtId="229" fontId="6" fillId="0" borderId="0" applyAlignment="0" applyProtection="0"/>
    <xf numFmtId="230" fontId="6" fillId="0" borderId="0" applyAlignment="0" applyProtection="0"/>
    <xf numFmtId="165" fontId="15" fillId="0" borderId="0" applyFill="0" applyBorder="0" applyAlignment="0" applyProtection="0"/>
    <xf numFmtId="49" fontId="89" fillId="0" borderId="0" applyNumberFormat="0" applyAlignment="0" applyProtection="0">
      <alignment horizontal="left" wrapText="1"/>
    </xf>
    <xf numFmtId="0"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0" fontId="91" fillId="0" borderId="0" applyNumberFormat="0">
      <alignment horizontal="center"/>
      <protection hidden="1"/>
    </xf>
    <xf numFmtId="0" fontId="67" fillId="0" borderId="0" applyFont="0" applyFill="0" applyBorder="0" applyAlignment="0" applyProtection="0"/>
    <xf numFmtId="231" fontId="3" fillId="56" borderId="3" applyFont="0" applyFill="0" applyBorder="0" applyAlignment="0" applyProtection="0"/>
    <xf numFmtId="232" fontId="3" fillId="56" borderId="5" applyFont="0" applyFill="0" applyBorder="0" applyAlignment="0" applyProtection="0"/>
    <xf numFmtId="0" fontId="92" fillId="0" borderId="0" applyFont="0" applyFill="0" applyBorder="0" applyAlignment="0" applyProtection="0"/>
    <xf numFmtId="0" fontId="93" fillId="19" borderId="0" applyNumberFormat="0" applyBorder="0" applyAlignment="0" applyProtection="0"/>
    <xf numFmtId="40" fontId="94" fillId="0" borderId="0" applyNumberFormat="0" applyBorder="0" applyProtection="0">
      <alignment vertical="top"/>
    </xf>
    <xf numFmtId="0" fontId="95" fillId="0" borderId="0"/>
    <xf numFmtId="0" fontId="18"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233" fontId="15" fillId="0" borderId="0" applyFill="0"/>
    <xf numFmtId="233" fontId="15" fillId="0" borderId="0">
      <alignment horizontal="center"/>
    </xf>
    <xf numFmtId="183" fontId="15" fillId="0" borderId="0" applyFill="0">
      <alignment horizontal="center"/>
    </xf>
    <xf numFmtId="233" fontId="50" fillId="0" borderId="29" applyFill="0"/>
    <xf numFmtId="183" fontId="3" fillId="0" borderId="0" applyFont="0" applyAlignment="0"/>
    <xf numFmtId="183" fontId="96" fillId="0" borderId="0" applyFill="0">
      <alignment vertical="top"/>
    </xf>
    <xf numFmtId="183" fontId="50" fillId="0" borderId="0" applyFill="0">
      <alignment horizontal="left" vertical="top"/>
    </xf>
    <xf numFmtId="233" fontId="47" fillId="0" borderId="4" applyFill="0"/>
    <xf numFmtId="183" fontId="3" fillId="0" borderId="0" applyNumberFormat="0" applyFont="0" applyAlignment="0"/>
    <xf numFmtId="183" fontId="96" fillId="0" borderId="0" applyFill="0">
      <alignment wrapText="1"/>
    </xf>
    <xf numFmtId="183" fontId="50" fillId="0" borderId="0" applyFill="0">
      <alignment horizontal="left" vertical="top" wrapText="1"/>
    </xf>
    <xf numFmtId="233" fontId="46" fillId="0" borderId="0" applyFill="0"/>
    <xf numFmtId="183" fontId="97" fillId="0" borderId="0" applyNumberFormat="0" applyFont="0" applyAlignment="0">
      <alignment horizontal="center"/>
    </xf>
    <xf numFmtId="183" fontId="98" fillId="0" borderId="0" applyFill="0">
      <alignment vertical="top" wrapText="1"/>
    </xf>
    <xf numFmtId="183" fontId="47" fillId="0" borderId="0" applyFill="0">
      <alignment horizontal="left" vertical="top" wrapText="1"/>
    </xf>
    <xf numFmtId="233" fontId="3" fillId="0" borderId="0" applyFill="0"/>
    <xf numFmtId="183" fontId="97" fillId="0" borderId="0" applyNumberFormat="0" applyFont="0" applyAlignment="0">
      <alignment horizontal="center"/>
    </xf>
    <xf numFmtId="183" fontId="99" fillId="0" borderId="0" applyFill="0">
      <alignment vertical="center" wrapText="1"/>
    </xf>
    <xf numFmtId="183" fontId="69" fillId="0" borderId="0">
      <alignment horizontal="left" vertical="center" wrapText="1"/>
    </xf>
    <xf numFmtId="233" fontId="6" fillId="0" borderId="0" applyFill="0"/>
    <xf numFmtId="183" fontId="97" fillId="0" borderId="0" applyNumberFormat="0" applyFont="0" applyAlignment="0">
      <alignment horizontal="center"/>
    </xf>
    <xf numFmtId="183" fontId="100" fillId="0" borderId="0" applyFill="0">
      <alignment horizontal="center" vertical="center" wrapText="1"/>
    </xf>
    <xf numFmtId="183" fontId="3" fillId="0" borderId="0" applyFill="0">
      <alignment horizontal="center" vertical="center" wrapText="1"/>
    </xf>
    <xf numFmtId="233" fontId="101" fillId="0" borderId="0" applyFill="0"/>
    <xf numFmtId="183" fontId="97" fillId="0" borderId="0" applyNumberFormat="0" applyFont="0" applyAlignment="0">
      <alignment horizontal="center"/>
    </xf>
    <xf numFmtId="183" fontId="102" fillId="0" borderId="0" applyFill="0">
      <alignment horizontal="center" vertical="center" wrapText="1"/>
    </xf>
    <xf numFmtId="183" fontId="103" fillId="0" borderId="0" applyFill="0">
      <alignment horizontal="center" vertical="center" wrapText="1"/>
    </xf>
    <xf numFmtId="233" fontId="104" fillId="0" borderId="0" applyFill="0"/>
    <xf numFmtId="183" fontId="97" fillId="0" borderId="0" applyNumberFormat="0" applyFont="0" applyAlignment="0">
      <alignment horizontal="center"/>
    </xf>
    <xf numFmtId="183" fontId="105" fillId="0" borderId="0">
      <alignment horizontal="center" wrapText="1"/>
    </xf>
    <xf numFmtId="183" fontId="101" fillId="0" borderId="0" applyFill="0">
      <alignment horizontal="center"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5" fontId="3" fillId="0" borderId="0" applyFill="0" applyBorder="0" applyAlignment="0"/>
    <xf numFmtId="235" fontId="3" fillId="0" borderId="0" applyFill="0" applyBorder="0" applyAlignment="0"/>
    <xf numFmtId="0" fontId="3" fillId="0" borderId="0" applyFill="0" applyBorder="0" applyAlignment="0"/>
    <xf numFmtId="0" fontId="3" fillId="0" borderId="0" applyFill="0" applyBorder="0" applyAlignment="0"/>
    <xf numFmtId="235" fontId="3" fillId="0" borderId="0" applyFill="0" applyBorder="0" applyAlignment="0"/>
    <xf numFmtId="235" fontId="3" fillId="0" borderId="0" applyFill="0" applyBorder="0" applyAlignment="0"/>
    <xf numFmtId="235" fontId="3" fillId="0" borderId="0" applyFill="0" applyBorder="0" applyAlignment="0"/>
    <xf numFmtId="235"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64" fontId="3" fillId="0" borderId="0" applyFill="0" applyBorder="0" applyAlignment="0"/>
    <xf numFmtId="164" fontId="3" fillId="0" borderId="0" applyFill="0" applyBorder="0" applyAlignment="0"/>
    <xf numFmtId="0" fontId="3" fillId="0" borderId="0" applyFill="0" applyBorder="0" applyAlignment="0"/>
    <xf numFmtId="0"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6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6" fontId="3" fillId="0" borderId="0" applyFill="0" applyBorder="0" applyAlignment="0"/>
    <xf numFmtId="236" fontId="3" fillId="0" borderId="0" applyFill="0" applyBorder="0" applyAlignment="0"/>
    <xf numFmtId="0" fontId="3" fillId="0" borderId="0" applyFill="0" applyBorder="0" applyAlignment="0"/>
    <xf numFmtId="0" fontId="3" fillId="0" borderId="0" applyFill="0" applyBorder="0" applyAlignment="0"/>
    <xf numFmtId="236" fontId="3" fillId="0" borderId="0" applyFill="0" applyBorder="0" applyAlignment="0"/>
    <xf numFmtId="236" fontId="3" fillId="0" borderId="0" applyFill="0" applyBorder="0" applyAlignment="0"/>
    <xf numFmtId="236" fontId="3" fillId="0" borderId="0" applyFill="0" applyBorder="0" applyAlignment="0"/>
    <xf numFmtId="236"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168" fontId="106" fillId="24" borderId="21" applyNumberFormat="0" applyAlignment="0" applyProtection="0"/>
    <xf numFmtId="0" fontId="81" fillId="24" borderId="21" applyNumberFormat="0" applyAlignment="0" applyProtection="0"/>
    <xf numFmtId="0" fontId="81" fillId="24" borderId="21" applyNumberFormat="0" applyAlignment="0" applyProtection="0"/>
    <xf numFmtId="0" fontId="81" fillId="24" borderId="21" applyNumberFormat="0" applyAlignment="0" applyProtection="0"/>
    <xf numFmtId="0" fontId="81"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0" fontId="81" fillId="24" borderId="21" applyNumberFormat="0" applyAlignment="0" applyProtection="0"/>
    <xf numFmtId="168" fontId="5" fillId="57" borderId="0" applyNumberFormat="0" applyFont="0" applyBorder="0" applyAlignment="0"/>
    <xf numFmtId="223" fontId="68" fillId="0" borderId="0" applyFont="0" applyFill="0" applyBorder="0" applyAlignment="0" applyProtection="0">
      <protection locked="0"/>
    </xf>
    <xf numFmtId="168" fontId="107" fillId="0" borderId="0"/>
    <xf numFmtId="0" fontId="108" fillId="58" borderId="0">
      <alignment horizontal="centerContinuous" vertical="center"/>
    </xf>
    <xf numFmtId="0" fontId="109" fillId="59" borderId="30" applyNumberFormat="0" applyAlignment="0" applyProtection="0"/>
    <xf numFmtId="0" fontId="110" fillId="0" borderId="31" applyNumberFormat="0" applyFill="0" applyAlignment="0" applyProtection="0"/>
    <xf numFmtId="0" fontId="3" fillId="0" borderId="0"/>
    <xf numFmtId="38" fontId="3" fillId="0" borderId="0" applyNumberFormat="0" applyFont="0" applyFill="0" applyBorder="0" applyProtection="0">
      <alignment horizontal="centerContinuous"/>
    </xf>
    <xf numFmtId="0" fontId="70" fillId="0" borderId="2" applyNumberFormat="0" applyFont="0" applyFill="0" applyProtection="0">
      <alignment horizontal="centerContinuous" vertical="center"/>
    </xf>
    <xf numFmtId="0" fontId="41" fillId="0" borderId="0" applyFill="0" applyBorder="0" applyProtection="0">
      <alignment horizontal="center" vertical="center"/>
    </xf>
    <xf numFmtId="1" fontId="111" fillId="0" borderId="0"/>
    <xf numFmtId="1" fontId="112" fillId="60" borderId="0">
      <alignment horizontal="center"/>
    </xf>
    <xf numFmtId="168" fontId="3" fillId="61" borderId="8"/>
    <xf numFmtId="0" fontId="3" fillId="0" borderId="0"/>
    <xf numFmtId="0" fontId="3" fillId="0" borderId="0"/>
    <xf numFmtId="4" fontId="3" fillId="15" borderId="32">
      <alignment horizontal="right"/>
    </xf>
    <xf numFmtId="168" fontId="113" fillId="59" borderId="30" applyNumberFormat="0" applyAlignment="0" applyProtection="0"/>
    <xf numFmtId="0" fontId="109" fillId="59" borderId="30" applyNumberFormat="0" applyAlignment="0" applyProtection="0"/>
    <xf numFmtId="0" fontId="109" fillId="59" borderId="30" applyNumberFormat="0" applyAlignment="0" applyProtection="0"/>
    <xf numFmtId="0" fontId="109" fillId="59" borderId="30" applyNumberFormat="0" applyAlignment="0" applyProtection="0"/>
    <xf numFmtId="0" fontId="109"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79" fontId="3" fillId="0" borderId="0" applyFont="0" applyFill="0" applyBorder="0" applyAlignment="0" applyProtection="0"/>
    <xf numFmtId="180" fontId="3" fillId="0" borderId="0" applyFont="0" applyFill="0" applyBorder="0" applyAlignment="0" applyProtection="0"/>
    <xf numFmtId="0" fontId="114" fillId="0" borderId="0">
      <alignment horizontal="center"/>
      <protection hidden="1"/>
    </xf>
    <xf numFmtId="0" fontId="3" fillId="0" borderId="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06" fontId="76" fillId="0" borderId="0" applyFont="0" applyFill="0" applyBorder="0" applyAlignment="0" applyProtection="0">
      <alignment horizontal="right"/>
    </xf>
    <xf numFmtId="38" fontId="75" fillId="0" borderId="0" applyNumberFormat="0" applyFill="0" applyBorder="0" applyAlignment="0" applyProtection="0">
      <protection locked="0"/>
    </xf>
    <xf numFmtId="38" fontId="115" fillId="0" borderId="0" applyNumberFormat="0" applyFill="0" applyBorder="0" applyAlignment="0" applyProtection="0">
      <protection locked="0"/>
    </xf>
    <xf numFmtId="0" fontId="116" fillId="0" borderId="2" applyNumberFormat="0" applyFill="0" applyProtection="0">
      <alignment horizontal="left" vertical="center"/>
    </xf>
    <xf numFmtId="0" fontId="3" fillId="0" borderId="0">
      <alignment horizontal="center" wrapText="1"/>
      <protection hidden="1"/>
    </xf>
    <xf numFmtId="0" fontId="117" fillId="0" borderId="33" applyNumberFormat="0" applyFill="0" applyProtection="0">
      <alignment horizontal="center" vertical="center"/>
    </xf>
    <xf numFmtId="0" fontId="118" fillId="0" borderId="2" applyNumberFormat="0" applyFill="0" applyBorder="0" applyProtection="0">
      <alignment horizontal="right" vertical="center"/>
    </xf>
    <xf numFmtId="41" fontId="119" fillId="0" borderId="0" applyFont="0" applyFill="0" applyBorder="0" applyAlignment="0" applyProtection="0"/>
    <xf numFmtId="38" fontId="120" fillId="0" borderId="0" applyNumberFormat="0" applyFill="0" applyBorder="0" applyAlignment="0" applyProtection="0">
      <protection locked="0"/>
    </xf>
    <xf numFmtId="0" fontId="70" fillId="0" borderId="0" applyNumberFormat="0" applyFill="0" applyBorder="0" applyProtection="0">
      <alignment horizontal="center" vertical="center"/>
    </xf>
    <xf numFmtId="0" fontId="80" fillId="62" borderId="0">
      <alignment horizontal="left"/>
    </xf>
    <xf numFmtId="0" fontId="121" fillId="62" borderId="0">
      <alignment horizontal="right"/>
    </xf>
    <xf numFmtId="0" fontId="122" fillId="63" borderId="0">
      <alignment horizontal="center"/>
    </xf>
    <xf numFmtId="171" fontId="3" fillId="0" borderId="0">
      <alignment horizontal="right"/>
    </xf>
    <xf numFmtId="0" fontId="24" fillId="64" borderId="15">
      <alignment horizontal="center" vertical="center" wrapText="1"/>
    </xf>
    <xf numFmtId="37" fontId="24" fillId="0" borderId="26">
      <alignment horizontal="center" wrapText="1"/>
    </xf>
    <xf numFmtId="0" fontId="121" fillId="62" borderId="0">
      <alignment horizontal="right"/>
    </xf>
    <xf numFmtId="0" fontId="123" fillId="63" borderId="0">
      <alignment horizontal="left"/>
    </xf>
    <xf numFmtId="0" fontId="7"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37" fontId="17" fillId="0" borderId="0" applyFont="0" applyAlignment="0">
      <alignment horizontal="left"/>
    </xf>
    <xf numFmtId="241" fontId="5" fillId="0" borderId="0" applyFont="0" applyFill="0" applyBorder="0" applyAlignment="0" applyProtection="0">
      <protection locked="0"/>
    </xf>
    <xf numFmtId="40" fontId="5" fillId="0" borderId="0" applyFont="0" applyFill="0" applyBorder="0" applyAlignment="0" applyProtection="0">
      <protection locked="0"/>
    </xf>
    <xf numFmtId="0" fontId="3" fillId="0" borderId="0" applyFont="0" applyFill="0" applyBorder="0" applyAlignment="0" applyProtection="0"/>
    <xf numFmtId="0" fontId="3" fillId="0" borderId="0" applyFont="0" applyFill="0" applyBorder="0" applyAlignment="0" applyProtection="0"/>
    <xf numFmtId="242"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07" fontId="3" fillId="0" borderId="0"/>
    <xf numFmtId="207" fontId="3" fillId="0" borderId="0"/>
    <xf numFmtId="207" fontId="3" fillId="0" borderId="0"/>
    <xf numFmtId="207" fontId="3" fillId="0" borderId="0"/>
    <xf numFmtId="207" fontId="3" fillId="0" borderId="0"/>
    <xf numFmtId="207" fontId="3" fillId="0" borderId="0"/>
    <xf numFmtId="207" fontId="3" fillId="0" borderId="0"/>
    <xf numFmtId="207" fontId="3" fillId="0" borderId="0"/>
    <xf numFmtId="243" fontId="3" fillId="0" borderId="0" applyFont="0" applyFill="0" applyBorder="0" applyAlignment="0" applyProtection="0"/>
    <xf numFmtId="244" fontId="3" fillId="0" borderId="0" applyFont="0" applyFill="0" applyBorder="0" applyAlignment="0" applyProtection="0"/>
    <xf numFmtId="245" fontId="3" fillId="0" borderId="0" applyFont="0" applyFill="0" applyBorder="0" applyAlignment="0" applyProtection="0"/>
    <xf numFmtId="246" fontId="67" fillId="0" borderId="0" applyFont="0" applyFill="0" applyBorder="0" applyAlignment="0" applyProtection="0">
      <alignment horizontal="right"/>
    </xf>
    <xf numFmtId="168" fontId="67" fillId="0" borderId="0" applyFont="0" applyFill="0" applyBorder="0" applyAlignment="0" applyProtection="0"/>
    <xf numFmtId="247" fontId="3" fillId="0" borderId="0" applyFont="0" applyFill="0" applyBorder="0" applyAlignment="0" applyProtection="0">
      <alignment horizontal="right"/>
    </xf>
    <xf numFmtId="241" fontId="125"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67" fillId="0" borderId="0" applyFont="0" applyFill="0" applyBorder="0" applyAlignment="0" applyProtection="0">
      <alignment horizontal="right"/>
    </xf>
    <xf numFmtId="43"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208"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248" fontId="3" fillId="0" borderId="0" applyFont="0" applyFill="0" applyBorder="0" applyAlignment="0" applyProtection="0"/>
    <xf numFmtId="248" fontId="3"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249" fontId="3" fillId="0" borderId="2"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50" fontId="15" fillId="0" borderId="15" applyFont="0" applyFill="0" applyBorder="0" applyAlignment="0"/>
    <xf numFmtId="43" fontId="87" fillId="0" borderId="0" applyFont="0" applyFill="0" applyBorder="0" applyAlignment="0" applyProtection="0"/>
    <xf numFmtId="43" fontId="3" fillId="0" borderId="15" applyFont="0" applyFill="0" applyAlignment="0" applyProtection="0"/>
    <xf numFmtId="167" fontId="3"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67" fillId="0" borderId="0" applyFont="0" applyFill="0" applyBorder="0" applyAlignment="0" applyProtection="0"/>
    <xf numFmtId="241" fontId="3" fillId="0" borderId="0" applyFont="0" applyFill="0" applyBorder="0" applyAlignment="0" applyProtection="0"/>
    <xf numFmtId="0" fontId="5" fillId="0" borderId="0"/>
    <xf numFmtId="251" fontId="3" fillId="0" borderId="0" applyFont="0" applyFill="0" applyBorder="0" applyAlignment="0" applyProtection="0"/>
    <xf numFmtId="3" fontId="3" fillId="0" borderId="0" applyFont="0" applyFill="0" applyBorder="0" applyAlignment="0" applyProtection="0"/>
    <xf numFmtId="0" fontId="7" fillId="0" borderId="0"/>
    <xf numFmtId="0" fontId="7" fillId="0" borderId="0"/>
    <xf numFmtId="0" fontId="7" fillId="0" borderId="0"/>
    <xf numFmtId="0" fontId="7" fillId="0" borderId="0"/>
    <xf numFmtId="0" fontId="58" fillId="0" borderId="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252" fontId="3" fillId="0" borderId="0" applyFont="0" applyFill="0" applyBorder="0" applyAlignment="0" applyProtection="0">
      <alignment horizontal="left"/>
    </xf>
    <xf numFmtId="0" fontId="58" fillId="0" borderId="0"/>
    <xf numFmtId="252" fontId="3" fillId="0" borderId="0" applyFont="0" applyFill="0" applyBorder="0">
      <alignment horizontal="right"/>
      <protection locked="0"/>
    </xf>
    <xf numFmtId="183" fontId="3" fillId="0" borderId="0" applyFont="0" applyFill="0" applyBorder="0" applyAlignment="0">
      <alignment horizontal="left"/>
    </xf>
    <xf numFmtId="253" fontId="3" fillId="0" borderId="0" applyFont="0" applyFill="0" applyBorder="0" applyAlignment="0" applyProtection="0">
      <alignment horizontal="left"/>
    </xf>
    <xf numFmtId="0" fontId="127" fillId="65" borderId="0">
      <alignment horizontal="center" vertical="center" wrapText="1"/>
    </xf>
    <xf numFmtId="0" fontId="50" fillId="0" borderId="0" applyFill="0" applyBorder="0" applyAlignment="0" applyProtection="0">
      <protection locked="0"/>
    </xf>
    <xf numFmtId="38" fontId="70" fillId="0" borderId="0" applyNumberFormat="0" applyFill="0" applyBorder="0">
      <alignment horizontal="left"/>
    </xf>
    <xf numFmtId="0" fontId="128" fillId="0" borderId="15" applyProtection="0">
      <alignment horizontal="center" vertical="top" wrapText="1"/>
      <protection hidden="1"/>
    </xf>
    <xf numFmtId="0" fontId="129" fillId="0" borderId="0" applyNumberFormat="0" applyAlignment="0">
      <alignment horizontal="left"/>
    </xf>
    <xf numFmtId="0" fontId="59" fillId="0" borderId="0" applyFont="0" applyFill="0" applyBorder="0" applyProtection="0">
      <alignment horizontal="right"/>
      <protection locked="0"/>
    </xf>
    <xf numFmtId="0" fontId="4" fillId="0" borderId="0" applyNumberFormat="0" applyAlignment="0"/>
    <xf numFmtId="254" fontId="3" fillId="0" borderId="0" applyFill="0" applyBorder="0">
      <alignment horizontal="right"/>
      <protection locked="0"/>
    </xf>
    <xf numFmtId="0" fontId="58" fillId="0" borderId="0"/>
    <xf numFmtId="0" fontId="7" fillId="0" borderId="0"/>
    <xf numFmtId="6" fontId="5" fillId="0" borderId="0" applyFont="0" applyFill="0" applyBorder="0" applyAlignment="0" applyProtection="0">
      <protection locked="0"/>
    </xf>
    <xf numFmtId="8" fontId="5" fillId="0" borderId="0" applyFont="0" applyFill="0" applyBorder="0" applyAlignment="0" applyProtection="0">
      <protection locked="0"/>
    </xf>
    <xf numFmtId="42" fontId="3" fillId="0" borderId="0">
      <alignment horizontal="right"/>
    </xf>
    <xf numFmtId="255"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34"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34" fontId="3" fillId="0" borderId="0" applyFont="0" applyFill="0" applyBorder="0" applyAlignment="0" applyProtection="0"/>
    <xf numFmtId="234" fontId="3" fillId="0" borderId="0" applyFont="0" applyFill="0" applyBorder="0" applyAlignment="0" applyProtection="0"/>
    <xf numFmtId="234" fontId="3" fillId="0" borderId="0" applyFont="0" applyFill="0" applyBorder="0" applyAlignment="0" applyProtection="0"/>
    <xf numFmtId="234"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56" fontId="15" fillId="0" borderId="0" applyFont="0" applyFill="0" applyBorder="0" applyAlignment="0"/>
    <xf numFmtId="8" fontId="66" fillId="0" borderId="0" applyBorder="0"/>
    <xf numFmtId="257" fontId="3" fillId="0" borderId="0" applyFont="0" applyFill="0" applyBorder="0" applyAlignment="0" applyProtection="0"/>
    <xf numFmtId="258" fontId="67"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44" fontId="3" fillId="0" borderId="0" applyFont="0" applyFill="0" applyBorder="0" applyAlignment="0" applyProtection="0"/>
    <xf numFmtId="168" fontId="67" fillId="0" borderId="0" applyFont="0" applyFill="0" applyBorder="0" applyAlignment="0" applyProtection="0">
      <alignment horizontal="right"/>
    </xf>
    <xf numFmtId="259" fontId="3" fillId="0" borderId="0" applyFont="0" applyFill="0" applyBorder="0" applyAlignment="0" applyProtection="0"/>
    <xf numFmtId="44"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259" fontId="3" fillId="0" borderId="0" applyFont="0" applyFill="0" applyBorder="0" applyAlignment="0" applyProtection="0"/>
    <xf numFmtId="260" fontId="5" fillId="0" borderId="16" applyFont="0" applyFill="0" applyBorder="0" applyAlignment="0"/>
    <xf numFmtId="0" fontId="3"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256" fontId="130"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61" fontId="72" fillId="0" borderId="0"/>
    <xf numFmtId="0" fontId="131" fillId="11" borderId="32">
      <alignment horizontal="right"/>
    </xf>
    <xf numFmtId="0" fontId="3" fillId="66" borderId="32">
      <alignment horizontal="right"/>
    </xf>
    <xf numFmtId="0" fontId="132" fillId="16" borderId="32">
      <alignment horizontal="right"/>
    </xf>
    <xf numFmtId="0" fontId="133" fillId="16" borderId="32">
      <alignment horizontal="right"/>
    </xf>
    <xf numFmtId="0" fontId="134" fillId="45" borderId="32">
      <alignment horizontal="right"/>
    </xf>
    <xf numFmtId="0" fontId="135" fillId="67" borderId="0"/>
    <xf numFmtId="0" fontId="136" fillId="4" borderId="0"/>
    <xf numFmtId="262" fontId="12" fillId="0" borderId="0" applyFont="0" applyFill="0" applyBorder="0" applyAlignment="0" applyProtection="0"/>
    <xf numFmtId="1" fontId="137" fillId="0" borderId="0"/>
    <xf numFmtId="185" fontId="138" fillId="0" borderId="0" applyNumberFormat="0" applyFill="0" applyBorder="0" applyAlignment="0">
      <protection locked="0"/>
    </xf>
    <xf numFmtId="263" fontId="3" fillId="0" borderId="0" applyAlignment="0">
      <alignment horizontal="left"/>
    </xf>
    <xf numFmtId="264" fontId="69" fillId="0" borderId="0" applyFill="0" applyBorder="0" applyAlignment="0" applyProtection="0"/>
    <xf numFmtId="15" fontId="41" fillId="0" borderId="0" applyFill="0" applyBorder="0" applyAlignment="0"/>
    <xf numFmtId="265" fontId="41" fillId="61" borderId="0" applyFont="0" applyFill="0" applyBorder="0" applyAlignment="0" applyProtection="0"/>
    <xf numFmtId="266" fontId="73" fillId="61" borderId="34" applyFont="0" applyFill="0" applyBorder="0" applyAlignment="0" applyProtection="0"/>
    <xf numFmtId="265" fontId="15" fillId="61" borderId="0" applyFont="0" applyFill="0" applyBorder="0" applyAlignment="0" applyProtection="0"/>
    <xf numFmtId="17" fontId="41" fillId="0" borderId="0" applyFill="0" applyBorder="0">
      <alignment horizontal="right"/>
    </xf>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168" fontId="67" fillId="0" borderId="0" applyFont="0" applyFill="0" applyBorder="0" applyAlignment="0" applyProtection="0"/>
    <xf numFmtId="267" fontId="3" fillId="0" borderId="0" applyFont="0" applyFill="0" applyBorder="0" applyAlignment="0" applyProtection="0"/>
    <xf numFmtId="14" fontId="51" fillId="0" borderId="0" applyFill="0" applyBorder="0" applyAlignment="0"/>
    <xf numFmtId="0" fontId="69" fillId="0" borderId="0" applyProtection="0"/>
    <xf numFmtId="14" fontId="139" fillId="0" borderId="0">
      <alignment horizontal="right"/>
      <protection locked="0"/>
    </xf>
    <xf numFmtId="168" fontId="14" fillId="0" borderId="0"/>
    <xf numFmtId="222" fontId="140" fillId="0" borderId="0" applyFont="0" applyFill="0" applyBorder="0" applyAlignment="0" applyProtection="0">
      <alignment horizontal="center"/>
    </xf>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9" fontId="3" fillId="0" borderId="0" applyFont="0" applyFill="0" applyBorder="0" applyAlignment="0" applyProtection="0"/>
    <xf numFmtId="168" fontId="141" fillId="0" borderId="0"/>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270" fontId="3" fillId="0" borderId="0" applyFont="0" applyFill="0" applyBorder="0" applyAlignment="0" applyProtection="0"/>
    <xf numFmtId="270" fontId="3" fillId="0" borderId="0" applyFont="0" applyFill="0" applyBorder="0" applyAlignment="0" applyProtection="0"/>
    <xf numFmtId="271" fontId="3" fillId="0" borderId="0" applyFont="0" applyFill="0" applyBorder="0" applyAlignment="0" applyProtection="0"/>
    <xf numFmtId="0" fontId="142" fillId="0" borderId="0">
      <alignment horizontal="left" indent="1"/>
    </xf>
    <xf numFmtId="272" fontId="3" fillId="0" borderId="0" applyFont="0" applyFill="0" applyBorder="0" applyAlignment="0" applyProtection="0"/>
    <xf numFmtId="273" fontId="5" fillId="0" borderId="0"/>
    <xf numFmtId="0" fontId="88" fillId="0" borderId="0" applyFont="0" applyFill="0" applyBorder="0" applyAlignment="0" applyProtection="0"/>
    <xf numFmtId="274" fontId="3" fillId="0" borderId="0" applyFont="0" applyFill="0" applyBorder="0" applyAlignment="0" applyProtection="0"/>
    <xf numFmtId="275" fontId="137" fillId="0" borderId="0"/>
    <xf numFmtId="166" fontId="68" fillId="0" borderId="0"/>
    <xf numFmtId="166" fontId="143" fillId="0" borderId="0">
      <protection locked="0"/>
    </xf>
    <xf numFmtId="7" fontId="68" fillId="0" borderId="0"/>
    <xf numFmtId="7" fontId="15" fillId="0" borderId="0"/>
    <xf numFmtId="6" fontId="68" fillId="0" borderId="0" applyFont="0" applyFill="0" applyBorder="0" applyAlignment="0" applyProtection="0"/>
    <xf numFmtId="276" fontId="67" fillId="0" borderId="36" applyNumberFormat="0" applyFont="0" applyFill="0" applyAlignment="0" applyProtection="0"/>
    <xf numFmtId="42" fontId="144" fillId="0" borderId="0" applyFill="0" applyBorder="0" applyAlignment="0" applyProtection="0"/>
    <xf numFmtId="0" fontId="65" fillId="0" borderId="0"/>
    <xf numFmtId="277" fontId="5" fillId="68" borderId="0">
      <alignment vertical="center"/>
    </xf>
    <xf numFmtId="277" fontId="88" fillId="0" borderId="0">
      <alignment vertical="center"/>
    </xf>
    <xf numFmtId="277" fontId="88" fillId="0" borderId="0">
      <alignment vertical="center"/>
    </xf>
    <xf numFmtId="277" fontId="145" fillId="66" borderId="37" applyNumberFormat="0" applyAlignment="0">
      <alignment horizontal="center" vertical="center"/>
    </xf>
    <xf numFmtId="277" fontId="95" fillId="66" borderId="0">
      <alignment horizontal="center" vertical="center"/>
    </xf>
    <xf numFmtId="14" fontId="5" fillId="66" borderId="0">
      <alignment horizontal="center" vertical="center"/>
    </xf>
    <xf numFmtId="17" fontId="72" fillId="66" borderId="0">
      <alignment horizontal="center" vertical="center"/>
    </xf>
    <xf numFmtId="277" fontId="146" fillId="0" borderId="0">
      <alignment vertical="center"/>
    </xf>
    <xf numFmtId="277" fontId="147" fillId="66" borderId="0">
      <alignment vertical="center"/>
    </xf>
    <xf numFmtId="277" fontId="148" fillId="66" borderId="0">
      <alignment vertical="center"/>
    </xf>
    <xf numFmtId="165" fontId="149" fillId="66" borderId="38">
      <alignment vertical="center"/>
    </xf>
    <xf numFmtId="0" fontId="5" fillId="66" borderId="38">
      <alignment vertical="center"/>
    </xf>
    <xf numFmtId="37" fontId="72" fillId="66" borderId="0">
      <alignment horizontal="left" vertical="center"/>
    </xf>
    <xf numFmtId="277" fontId="72" fillId="66" borderId="0">
      <alignment horizontal="center" vertical="center"/>
    </xf>
    <xf numFmtId="278" fontId="150" fillId="66" borderId="0">
      <alignment horizontal="right" vertical="center"/>
    </xf>
    <xf numFmtId="233" fontId="150" fillId="66" borderId="0">
      <alignment horizontal="right" vertical="center"/>
    </xf>
    <xf numFmtId="165" fontId="151" fillId="66" borderId="0">
      <alignment horizontal="right" vertical="center"/>
    </xf>
    <xf numFmtId="165" fontId="151" fillId="66" borderId="4">
      <alignment horizontal="right" vertical="center"/>
    </xf>
    <xf numFmtId="233" fontId="152" fillId="66" borderId="38">
      <alignment horizontal="right" vertical="center"/>
    </xf>
    <xf numFmtId="279" fontId="26" fillId="66" borderId="0">
      <alignment horizontal="right" vertical="center"/>
    </xf>
    <xf numFmtId="4" fontId="150" fillId="66" borderId="0">
      <alignment horizontal="right" vertical="center"/>
    </xf>
    <xf numFmtId="279" fontId="72" fillId="66" borderId="2">
      <alignment horizontal="right" vertical="center"/>
    </xf>
    <xf numFmtId="233" fontId="72" fillId="66" borderId="2">
      <alignment horizontal="right" vertical="center"/>
    </xf>
    <xf numFmtId="233" fontId="152" fillId="66" borderId="0">
      <alignment horizontal="right" vertical="center"/>
    </xf>
    <xf numFmtId="202" fontId="72" fillId="66" borderId="0">
      <alignment horizontal="right" vertical="center"/>
    </xf>
    <xf numFmtId="277" fontId="5" fillId="0" borderId="0">
      <alignment vertical="center"/>
    </xf>
    <xf numFmtId="277" fontId="146" fillId="66" borderId="2" applyBorder="0">
      <alignment horizontal="left" vertical="center"/>
    </xf>
    <xf numFmtId="277" fontId="153" fillId="66" borderId="0">
      <alignment horizontal="left" vertical="center"/>
    </xf>
    <xf numFmtId="277" fontId="146" fillId="66" borderId="39">
      <alignment horizontal="left"/>
    </xf>
    <xf numFmtId="277" fontId="68" fillId="66" borderId="40">
      <alignment vertical="center"/>
    </xf>
    <xf numFmtId="277" fontId="68" fillId="66" borderId="41">
      <alignment vertical="center"/>
    </xf>
    <xf numFmtId="277" fontId="68" fillId="66" borderId="4">
      <alignment vertical="center"/>
    </xf>
    <xf numFmtId="277" fontId="88" fillId="66" borderId="42">
      <alignment horizontal="center" vertical="center"/>
    </xf>
    <xf numFmtId="277" fontId="88" fillId="0" borderId="0">
      <alignment vertical="center"/>
    </xf>
    <xf numFmtId="277" fontId="88" fillId="0" borderId="0">
      <alignment vertical="center"/>
    </xf>
    <xf numFmtId="277" fontId="88" fillId="0" borderId="0">
      <alignment vertical="center"/>
    </xf>
    <xf numFmtId="165" fontId="154" fillId="0" borderId="43" applyNumberFormat="0" applyAlignment="0" applyProtection="0">
      <alignment vertical="top"/>
    </xf>
    <xf numFmtId="0" fontId="155" fillId="0" borderId="8" applyFill="0" applyBorder="0" applyAlignment="0"/>
    <xf numFmtId="280" fontId="3" fillId="0" borderId="0" applyFont="0" applyFill="0" applyBorder="0" applyAlignment="0" applyProtection="0"/>
    <xf numFmtId="281" fontId="3" fillId="0" borderId="0" applyFont="0" applyFill="0" applyBorder="0" applyAlignment="0" applyProtection="0"/>
    <xf numFmtId="282" fontId="3" fillId="0" borderId="0" applyFont="0" applyFill="0" applyBorder="0" applyAlignment="0" applyProtection="0"/>
    <xf numFmtId="283" fontId="3" fillId="0" borderId="0" applyFont="0" applyFill="0" applyBorder="0" applyAlignment="0" applyProtection="0"/>
    <xf numFmtId="284" fontId="3" fillId="0" borderId="0" applyFont="0" applyFill="0" applyBorder="0" applyAlignment="0" applyProtection="0"/>
    <xf numFmtId="285" fontId="3" fillId="0" borderId="0" applyFont="0" applyFill="0" applyBorder="0" applyAlignment="0" applyProtection="0"/>
    <xf numFmtId="40" fontId="14" fillId="0" borderId="0" applyFont="0" applyFill="0" applyBorder="0" applyAlignment="0" applyProtection="0"/>
    <xf numFmtId="0" fontId="76" fillId="0" borderId="0" applyFont="0" applyFill="0" applyBorder="0" applyAlignment="0" applyProtection="0">
      <alignment horizontal="right"/>
    </xf>
    <xf numFmtId="0" fontId="156" fillId="22" borderId="21" applyNumberFormat="0" applyAlignment="0" applyProtection="0"/>
    <xf numFmtId="0" fontId="157" fillId="69" borderId="0" applyNumberFormat="0" applyBorder="0" applyAlignment="0" applyProtection="0"/>
    <xf numFmtId="0" fontId="157" fillId="70" borderId="0" applyNumberFormat="0" applyBorder="0" applyAlignment="0" applyProtection="0"/>
    <xf numFmtId="0" fontId="157" fillId="71" borderId="0" applyNumberFormat="0" applyBorder="0" applyAlignment="0" applyProtection="0"/>
    <xf numFmtId="0" fontId="158" fillId="0" borderId="0" applyNumberFormat="0" applyFill="0" applyBorder="0" applyAlignment="0" applyProtection="0"/>
    <xf numFmtId="0" fontId="56" fillId="35" borderId="0" applyNumberFormat="0" applyBorder="0" applyAlignment="0" applyProtection="0"/>
    <xf numFmtId="0" fontId="56" fillId="39" borderId="0" applyNumberFormat="0" applyBorder="0" applyAlignment="0" applyProtection="0"/>
    <xf numFmtId="0" fontId="56" fillId="41"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4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86" fontId="73" fillId="0" borderId="0" applyNumberFormat="0" applyFill="0" applyBorder="0" applyAlignment="0">
      <protection locked="0"/>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0" fontId="159" fillId="0" borderId="0" applyNumberFormat="0" applyAlignment="0">
      <alignment horizontal="left"/>
    </xf>
    <xf numFmtId="0" fontId="156" fillId="22" borderId="21" applyNumberFormat="0" applyAlignment="0" applyProtection="0"/>
    <xf numFmtId="249" fontId="15" fillId="0" borderId="0" applyFill="0" applyBorder="0" applyAlignment="0" applyProtection="0"/>
    <xf numFmtId="287" fontId="5" fillId="0" borderId="0" applyFont="0" applyFill="0" applyBorder="0" applyProtection="0">
      <alignment horizontal="left"/>
      <protection locked="0"/>
    </xf>
    <xf numFmtId="288" fontId="5" fillId="0" borderId="0" applyFont="0" applyFill="0" applyBorder="0" applyProtection="0">
      <alignment horizontal="left"/>
      <protection locked="0"/>
    </xf>
    <xf numFmtId="0" fontId="157" fillId="0" borderId="44" applyNumberFormat="0" applyFill="0" applyAlignment="0" applyProtection="0"/>
    <xf numFmtId="0" fontId="160" fillId="0" borderId="0" applyNumberFormat="0" applyFill="0" applyBorder="0" applyAlignment="0" applyProtection="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28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8" fontId="161"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290" fontId="3" fillId="72" borderId="45" applyFont="0" applyAlignment="0"/>
    <xf numFmtId="291" fontId="162" fillId="0" borderId="0" applyFont="0" applyFill="0" applyBorder="0" applyAlignment="0" applyProtection="0"/>
    <xf numFmtId="292" fontId="162" fillId="0" borderId="0" applyFont="0" applyFill="0" applyBorder="0" applyAlignment="0" applyProtection="0"/>
    <xf numFmtId="168" fontId="163" fillId="0" borderId="0">
      <protection locked="0"/>
    </xf>
    <xf numFmtId="168" fontId="163" fillId="0" borderId="0">
      <protection locked="0"/>
    </xf>
    <xf numFmtId="168" fontId="163" fillId="0" borderId="0">
      <protection locked="0"/>
    </xf>
    <xf numFmtId="168" fontId="163" fillId="0" borderId="0">
      <protection locked="0"/>
    </xf>
    <xf numFmtId="168" fontId="163" fillId="0" borderId="0">
      <protection locked="0"/>
    </xf>
    <xf numFmtId="168" fontId="163" fillId="0" borderId="0">
      <protection locked="0"/>
    </xf>
    <xf numFmtId="168" fontId="163" fillId="0" borderId="0">
      <protection locked="0"/>
    </xf>
    <xf numFmtId="2" fontId="69" fillId="0" borderId="0" applyFill="0" applyBorder="0" applyAlignment="0" applyProtection="0"/>
    <xf numFmtId="293" fontId="3" fillId="61" borderId="0" applyFont="0" applyFill="0" applyBorder="0" applyAlignment="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Protection="0"/>
    <xf numFmtId="0" fontId="58" fillId="0" borderId="0"/>
    <xf numFmtId="4" fontId="164" fillId="0" borderId="0" applyFont="0" applyFill="0" applyBorder="0">
      <alignment horizontal="right"/>
      <protection locked="0"/>
    </xf>
    <xf numFmtId="0" fontId="165" fillId="0" borderId="0"/>
    <xf numFmtId="168" fontId="166" fillId="0" borderId="0" applyFill="0" applyBorder="0" applyProtection="0">
      <alignment horizontal="left"/>
    </xf>
    <xf numFmtId="49" fontId="39" fillId="0" borderId="0" applyFill="0" applyBorder="0">
      <alignment horizontal="left"/>
    </xf>
    <xf numFmtId="0" fontId="3" fillId="49" borderId="15"/>
    <xf numFmtId="41" fontId="167" fillId="12" borderId="0" applyNumberFormat="0" applyFont="0">
      <protection locked="0"/>
    </xf>
    <xf numFmtId="294" fontId="168" fillId="0" borderId="0"/>
    <xf numFmtId="295" fontId="168" fillId="0" borderId="0"/>
    <xf numFmtId="296" fontId="168" fillId="0" borderId="0"/>
    <xf numFmtId="168" fontId="3" fillId="0" borderId="0"/>
    <xf numFmtId="185" fontId="169" fillId="0" borderId="0" applyNumberFormat="0" applyFill="0" applyBorder="0" applyAlignment="0" applyProtection="0"/>
    <xf numFmtId="297" fontId="170" fillId="0" borderId="0" applyFill="0" applyBorder="0">
      <alignment horizontal="right" vertical="center"/>
    </xf>
    <xf numFmtId="241" fontId="68" fillId="0" borderId="0" applyFill="0" applyBorder="0" applyAlignment="0" applyProtection="0">
      <protection locked="0"/>
    </xf>
    <xf numFmtId="0" fontId="63" fillId="0" borderId="46" applyNumberFormat="0" applyAlignment="0"/>
    <xf numFmtId="168" fontId="171" fillId="19"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298" fontId="169" fillId="0" borderId="0" applyNumberFormat="0" applyFill="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0" fontId="3" fillId="24" borderId="0" applyNumberFormat="0" applyFont="0" applyBorder="0" applyAlignment="0" applyProtection="0"/>
    <xf numFmtId="0" fontId="172" fillId="0" borderId="0" applyFill="0" applyBorder="0" applyAlignment="0" applyProtection="0"/>
    <xf numFmtId="0" fontId="173" fillId="0" borderId="0" applyAlignment="0">
      <alignment horizontal="left"/>
      <protection locked="0"/>
    </xf>
    <xf numFmtId="168" fontId="3" fillId="73" borderId="8"/>
    <xf numFmtId="0" fontId="93" fillId="19" borderId="0" applyNumberFormat="0" applyBorder="0" applyAlignment="0" applyProtection="0"/>
    <xf numFmtId="264" fontId="67" fillId="0" borderId="0" applyFont="0" applyFill="0" applyBorder="0" applyAlignment="0" applyProtection="0">
      <alignment horizontal="right"/>
    </xf>
    <xf numFmtId="0" fontId="174" fillId="74" borderId="0"/>
    <xf numFmtId="0" fontId="175" fillId="75" borderId="0" applyNumberFormat="0" applyBorder="0" applyProtection="0">
      <alignment horizontal="left" vertical="center"/>
    </xf>
    <xf numFmtId="0" fontId="176" fillId="1" borderId="0" applyNumberFormat="0" applyBorder="0" applyProtection="0">
      <alignment horizontal="left" vertical="center"/>
    </xf>
    <xf numFmtId="211" fontId="3" fillId="0" borderId="0" applyFont="0" applyFill="0" applyBorder="0" applyAlignment="0" applyProtection="0"/>
    <xf numFmtId="168" fontId="177" fillId="0" borderId="0" applyProtection="0">
      <alignment horizontal="right"/>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0"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0"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0" fontId="178" fillId="51" borderId="2"/>
    <xf numFmtId="14" fontId="24" fillId="77" borderId="48">
      <alignment horizontal="center" vertical="center" wrapText="1"/>
    </xf>
    <xf numFmtId="168" fontId="179" fillId="0" borderId="49" applyNumberFormat="0" applyFill="0" applyAlignment="0" applyProtection="0"/>
    <xf numFmtId="0" fontId="180" fillId="0" borderId="49" applyNumberFormat="0" applyFill="0" applyAlignment="0" applyProtection="0"/>
    <xf numFmtId="0" fontId="180" fillId="0" borderId="49" applyNumberFormat="0" applyFill="0" applyAlignment="0" applyProtection="0"/>
    <xf numFmtId="0" fontId="180" fillId="0" borderId="49" applyNumberFormat="0" applyFill="0" applyAlignment="0" applyProtection="0"/>
    <xf numFmtId="0" fontId="180"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81" fillId="0" borderId="0" applyProtection="0">
      <alignment horizontal="left"/>
    </xf>
    <xf numFmtId="0" fontId="182" fillId="0" borderId="13" applyNumberFormat="0" applyFill="0" applyAlignment="0" applyProtection="0"/>
    <xf numFmtId="0" fontId="182" fillId="0" borderId="13" applyNumberFormat="0" applyFill="0" applyAlignment="0" applyProtection="0"/>
    <xf numFmtId="0" fontId="182" fillId="0" borderId="13" applyNumberFormat="0" applyFill="0" applyAlignment="0" applyProtection="0"/>
    <xf numFmtId="0" fontId="182" fillId="0" borderId="13" applyNumberFormat="0" applyFill="0" applyAlignment="0" applyProtection="0"/>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3" fillId="0" borderId="0" applyProtection="0">
      <alignment horizontal="left"/>
    </xf>
    <xf numFmtId="0" fontId="158" fillId="0" borderId="50" applyNumberFormat="0" applyFill="0" applyAlignment="0" applyProtection="0"/>
    <xf numFmtId="0" fontId="158" fillId="0" borderId="50" applyNumberFormat="0" applyFill="0" applyAlignment="0" applyProtection="0"/>
    <xf numFmtId="0" fontId="158" fillId="0" borderId="50" applyNumberFormat="0" applyFill="0" applyAlignment="0" applyProtection="0"/>
    <xf numFmtId="0" fontId="158" fillId="0" borderId="50" applyNumberFormat="0" applyFill="0" applyAlignment="0" applyProtection="0"/>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4"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0" fontId="185" fillId="0" borderId="0">
      <alignment horizontal="right"/>
    </xf>
    <xf numFmtId="0" fontId="46" fillId="0" borderId="0" applyFill="0" applyAlignment="0" applyProtection="0">
      <protection locked="0"/>
    </xf>
    <xf numFmtId="0" fontId="185" fillId="0" borderId="0">
      <alignment horizontal="left"/>
    </xf>
    <xf numFmtId="0" fontId="46" fillId="0" borderId="2" applyFill="0" applyAlignment="0" applyProtection="0">
      <protection locked="0"/>
    </xf>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3" fontId="88" fillId="0" borderId="0"/>
    <xf numFmtId="0" fontId="187" fillId="0" borderId="51" applyNumberFormat="0" applyFill="0" applyBorder="0" applyAlignment="0" applyProtection="0">
      <alignment horizontal="left"/>
    </xf>
    <xf numFmtId="0" fontId="188" fillId="0" borderId="0">
      <alignment horizontal="center"/>
    </xf>
    <xf numFmtId="49" fontId="189" fillId="0" borderId="0" applyProtection="0">
      <alignment vertical="center"/>
    </xf>
    <xf numFmtId="0" fontId="3" fillId="0" borderId="0"/>
    <xf numFmtId="0" fontId="190" fillId="0" borderId="0" applyNumberFormat="0" applyFill="0" applyBorder="0" applyAlignment="0" applyProtection="0"/>
    <xf numFmtId="246" fontId="191" fillId="0" borderId="0" applyNumberFormat="0" applyFill="0" applyBorder="0" applyAlignment="0">
      <protection locked="0" hidden="1"/>
    </xf>
    <xf numFmtId="0" fontId="192" fillId="0" borderId="0" applyNumberFormat="0" applyFill="0" applyBorder="0" applyAlignment="0" applyProtection="0">
      <alignment vertical="top"/>
      <protection locked="0"/>
    </xf>
    <xf numFmtId="0" fontId="192" fillId="0" borderId="0" applyNumberFormat="0" applyFill="0" applyBorder="0" applyAlignment="0" applyProtection="0">
      <alignment vertical="top"/>
      <protection locked="0"/>
    </xf>
    <xf numFmtId="0" fontId="192" fillId="0" borderId="0" applyNumberFormat="0" applyFill="0" applyBorder="0" applyAlignment="0" applyProtection="0">
      <alignment vertical="top"/>
      <protection locked="0"/>
    </xf>
    <xf numFmtId="168" fontId="193" fillId="0" borderId="0" applyNumberFormat="0" applyFill="0" applyBorder="0" applyAlignment="0" applyProtection="0">
      <alignment vertical="top"/>
      <protection locked="0"/>
    </xf>
    <xf numFmtId="168" fontId="194" fillId="0" borderId="0" applyNumberFormat="0" applyFill="0" applyBorder="0" applyAlignment="0" applyProtection="0">
      <alignment vertical="top"/>
      <protection locked="0"/>
    </xf>
    <xf numFmtId="241" fontId="68" fillId="0" borderId="0" applyFill="0" applyBorder="0" applyAlignment="0" applyProtection="0">
      <alignment horizontal="right"/>
      <protection locked="0"/>
    </xf>
    <xf numFmtId="0" fontId="79" fillId="18" borderId="0" applyNumberFormat="0" applyBorder="0" applyAlignment="0" applyProtection="0"/>
    <xf numFmtId="224" fontId="3" fillId="0" borderId="0" applyFont="0" applyFill="0" applyBorder="0" applyAlignment="0" applyProtection="0"/>
    <xf numFmtId="37" fontId="137" fillId="0" borderId="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0" fontId="156" fillId="22" borderId="21" applyNumberFormat="0" applyAlignment="0" applyProtection="0"/>
    <xf numFmtId="256" fontId="195" fillId="0" borderId="0" applyNumberFormat="0" applyFill="0" applyBorder="0" applyAlignment="0">
      <protection locked="0"/>
    </xf>
    <xf numFmtId="168" fontId="196" fillId="0" borderId="0" applyNumberFormat="0" applyFill="0" applyBorder="0" applyAlignment="0">
      <protection locked="0"/>
    </xf>
    <xf numFmtId="0" fontId="3" fillId="64" borderId="15" applyNumberFormat="0" applyFont="0" applyAlignment="0"/>
    <xf numFmtId="0" fontId="3" fillId="64" borderId="15" applyNumberFormat="0" applyFont="0" applyAlignment="0"/>
    <xf numFmtId="0" fontId="3" fillId="64" borderId="15" applyNumberFormat="0" applyFont="0" applyAlignment="0"/>
    <xf numFmtId="0" fontId="3" fillId="64" borderId="15" applyNumberFormat="0" applyFont="0" applyAlignment="0"/>
    <xf numFmtId="0" fontId="156" fillId="22" borderId="21" applyNumberFormat="0" applyAlignment="0" applyProtection="0"/>
    <xf numFmtId="0" fontId="156" fillId="22" borderId="21" applyNumberFormat="0" applyAlignment="0" applyProtection="0"/>
    <xf numFmtId="0" fontId="156" fillId="22" borderId="21" applyNumberFormat="0" applyAlignment="0" applyProtection="0"/>
    <xf numFmtId="0" fontId="156" fillId="22" borderId="21" applyNumberFormat="0" applyAlignment="0" applyProtection="0"/>
    <xf numFmtId="168" fontId="3" fillId="64" borderId="15" applyNumberFormat="0" applyFont="0" applyAlignment="0"/>
    <xf numFmtId="0" fontId="156" fillId="24" borderId="21" applyNumberFormat="0" applyAlignment="0" applyProtection="0"/>
    <xf numFmtId="0" fontId="156" fillId="24" borderId="21" applyNumberFormat="0" applyAlignment="0" applyProtection="0"/>
    <xf numFmtId="0" fontId="156" fillId="24" borderId="21" applyNumberFormat="0" applyAlignment="0" applyProtection="0"/>
    <xf numFmtId="0" fontId="156" fillId="24" borderId="21" applyNumberFormat="0" applyAlignment="0" applyProtection="0"/>
    <xf numFmtId="0" fontId="156" fillId="22" borderId="21" applyNumberFormat="0" applyAlignment="0" applyProtection="0"/>
    <xf numFmtId="0" fontId="156" fillId="22" borderId="21" applyNumberFormat="0" applyAlignment="0" applyProtection="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0" fontId="3" fillId="64" borderId="15" applyNumberFormat="0" applyFont="0" applyAlignment="0"/>
    <xf numFmtId="185" fontId="58" fillId="78" borderId="0"/>
    <xf numFmtId="8" fontId="15" fillId="61" borderId="0" applyFont="0" applyBorder="0" applyAlignment="0" applyProtection="0">
      <protection locked="0"/>
    </xf>
    <xf numFmtId="266" fontId="15" fillId="61" borderId="0" applyFont="0" applyBorder="0" applyAlignment="0" applyProtection="0">
      <protection locked="0"/>
    </xf>
    <xf numFmtId="293" fontId="15" fillId="61" borderId="0" applyFont="0" applyBorder="0" applyAlignment="0">
      <protection locked="0"/>
    </xf>
    <xf numFmtId="241" fontId="15" fillId="61" borderId="0">
      <protection locked="0"/>
    </xf>
    <xf numFmtId="299" fontId="15" fillId="61" borderId="0" applyFont="0" applyBorder="0" applyAlignment="0">
      <protection locked="0"/>
    </xf>
    <xf numFmtId="10" fontId="15" fillId="61" borderId="0">
      <protection locked="0"/>
    </xf>
    <xf numFmtId="241" fontId="197" fillId="61" borderId="0" applyNumberFormat="0" applyBorder="0" applyAlignment="0">
      <protection locked="0"/>
    </xf>
    <xf numFmtId="0" fontId="73" fillId="0" borderId="0" applyNumberFormat="0" applyFill="0" applyBorder="0" applyAlignment="0">
      <protection locked="0"/>
    </xf>
    <xf numFmtId="10" fontId="198" fillId="79" borderId="0">
      <alignment horizontal="right"/>
      <protection locked="0"/>
    </xf>
    <xf numFmtId="4" fontId="198" fillId="79" borderId="0">
      <alignment horizontal="right"/>
      <protection locked="0"/>
    </xf>
    <xf numFmtId="0" fontId="3" fillId="0" borderId="0" applyFill="0" applyBorder="0">
      <alignment horizontal="right"/>
      <protection locked="0"/>
    </xf>
    <xf numFmtId="0" fontId="199" fillId="0" borderId="0" applyAlignment="0"/>
    <xf numFmtId="38" fontId="200" fillId="0" borderId="0" applyNumberFormat="0" applyBorder="0" applyProtection="0">
      <alignment horizontal="left"/>
    </xf>
    <xf numFmtId="40" fontId="5" fillId="0" borderId="0"/>
    <xf numFmtId="300" fontId="3" fillId="0" borderId="0" applyFill="0" applyBorder="0">
      <alignment horizontal="right"/>
      <protection locked="0"/>
    </xf>
    <xf numFmtId="0" fontId="24" fillId="49" borderId="32">
      <alignment horizontal="left" vertical="center" wrapText="1"/>
    </xf>
    <xf numFmtId="301" fontId="14" fillId="0" borderId="0" applyFont="0" applyFill="0" applyBorder="0" applyAlignment="0" applyProtection="0"/>
    <xf numFmtId="302" fontId="14" fillId="0" borderId="0" applyFont="0" applyFill="0" applyBorder="0" applyAlignment="0" applyProtection="0"/>
    <xf numFmtId="0" fontId="201" fillId="0" borderId="0" applyNumberFormat="0" applyFill="0" applyBorder="0" applyProtection="0">
      <alignment horizontal="left" vertical="center"/>
    </xf>
    <xf numFmtId="303" fontId="68" fillId="0" borderId="0">
      <alignment horizontal="left"/>
    </xf>
    <xf numFmtId="0" fontId="134" fillId="80" borderId="0" applyFill="0" applyAlignment="0">
      <alignment horizontal="left"/>
    </xf>
    <xf numFmtId="0" fontId="80" fillId="62" borderId="0">
      <alignment horizontal="left"/>
    </xf>
    <xf numFmtId="0" fontId="134" fillId="63" borderId="0">
      <alignment horizontal="left"/>
    </xf>
    <xf numFmtId="183" fontId="15" fillId="64"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37" fontId="202" fillId="0" borderId="0" applyNumberFormat="0" applyFill="0" applyBorder="0" applyAlignment="0" applyProtection="0">
      <alignment horizontal="right"/>
    </xf>
    <xf numFmtId="168" fontId="203" fillId="0" borderId="31" applyNumberFormat="0" applyFill="0" applyAlignment="0" applyProtection="0"/>
    <xf numFmtId="0" fontId="110" fillId="0" borderId="31" applyNumberFormat="0" applyFill="0" applyAlignment="0" applyProtection="0"/>
    <xf numFmtId="0" fontId="110" fillId="0" borderId="31" applyNumberFormat="0" applyFill="0" applyAlignment="0" applyProtection="0"/>
    <xf numFmtId="0" fontId="110" fillId="0" borderId="31" applyNumberFormat="0" applyFill="0" applyAlignment="0" applyProtection="0"/>
    <xf numFmtId="0" fontId="110"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85" fontId="204" fillId="62" borderId="0"/>
    <xf numFmtId="0" fontId="131" fillId="12" borderId="32">
      <alignment horizontal="right"/>
    </xf>
    <xf numFmtId="0" fontId="87" fillId="0" borderId="0"/>
    <xf numFmtId="168" fontId="205" fillId="0" borderId="0">
      <alignment horizontal="left"/>
    </xf>
    <xf numFmtId="304" fontId="206" fillId="0" borderId="0" applyFill="0" applyBorder="0" applyAlignment="0" applyProtection="0"/>
    <xf numFmtId="0" fontId="3" fillId="0" borderId="0" applyFont="0" applyFill="0" applyBorder="0" applyAlignment="0" applyProtection="0"/>
    <xf numFmtId="305" fontId="3" fillId="0" borderId="0" applyFont="0" applyFill="0" applyBorder="0" applyAlignment="0" applyProtection="0"/>
    <xf numFmtId="208" fontId="3" fillId="0" borderId="0" applyFont="0" applyFill="0" applyBorder="0" applyAlignment="0" applyProtection="0"/>
    <xf numFmtId="208" fontId="52"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52"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306" fontId="3" fillId="0" borderId="0" applyFont="0" applyFill="0" applyBorder="0" applyAlignment="0" applyProtection="0"/>
    <xf numFmtId="307" fontId="3" fillId="0" borderId="0" applyFont="0" applyFill="0" applyBorder="0" applyAlignment="0" applyProtection="0"/>
    <xf numFmtId="308" fontId="3" fillId="0" borderId="0" applyFont="0" applyFill="0" applyBorder="0" applyAlignment="0" applyProtection="0"/>
    <xf numFmtId="309" fontId="3" fillId="0" borderId="0" applyFont="0" applyFill="0" applyBorder="0" applyAlignment="0" applyProtection="0"/>
    <xf numFmtId="0" fontId="59" fillId="0" borderId="0" applyFont="0" applyFill="0" applyBorder="0" applyProtection="0">
      <alignment horizontal="right"/>
      <protection locked="0"/>
    </xf>
    <xf numFmtId="168" fontId="207" fillId="0" borderId="48"/>
    <xf numFmtId="42"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4" fontId="3" fillId="0" borderId="0" applyFont="0" applyFill="0" applyBorder="0" applyAlignment="0" applyProtection="0"/>
    <xf numFmtId="310" fontId="3" fillId="0" borderId="0" applyFont="0" applyFill="0" applyBorder="0" applyAlignment="0" applyProtection="0"/>
    <xf numFmtId="311" fontId="3" fillId="0" borderId="0" applyFont="0" applyFill="0" applyBorder="0" applyAlignment="0" applyProtection="0"/>
    <xf numFmtId="17" fontId="3" fillId="0" borderId="52">
      <alignment horizontal="center"/>
    </xf>
    <xf numFmtId="310" fontId="3" fillId="0" borderId="0" applyFont="0" applyFill="0" applyBorder="0" applyAlignment="0" applyProtection="0"/>
    <xf numFmtId="311" fontId="3" fillId="0" borderId="0" applyFont="0" applyFill="0" applyBorder="0" applyAlignment="0" applyProtection="0"/>
    <xf numFmtId="0" fontId="208" fillId="0" borderId="0" applyNumberFormat="0">
      <alignment horizontal="right"/>
    </xf>
    <xf numFmtId="0" fontId="209" fillId="0" borderId="0"/>
    <xf numFmtId="168" fontId="22" fillId="0" borderId="0" applyFont="0" applyFill="0" applyBorder="0" applyAlignment="0" applyProtection="0">
      <alignment horizontal="right"/>
    </xf>
    <xf numFmtId="312" fontId="3" fillId="0" borderId="0" applyFont="0" applyFill="0" applyBorder="0" applyAlignment="0" applyProtection="0">
      <protection locked="0"/>
    </xf>
    <xf numFmtId="313" fontId="12" fillId="0" borderId="0" applyFont="0" applyFill="0" applyBorder="0" applyAlignment="0" applyProtection="0"/>
    <xf numFmtId="233" fontId="67" fillId="0" borderId="0" applyFont="0" applyFill="0" applyBorder="0" applyAlignment="0" applyProtection="0">
      <alignment horizontal="right"/>
    </xf>
    <xf numFmtId="0" fontId="15" fillId="64" borderId="0" applyFont="0" applyBorder="0" applyAlignment="0" applyProtection="0">
      <alignment horizontal="right"/>
      <protection hidden="1"/>
    </xf>
    <xf numFmtId="314" fontId="3" fillId="0" borderId="0" applyFont="0" applyFill="0" applyBorder="0" applyAlignment="0" applyProtection="0"/>
    <xf numFmtId="315" fontId="65" fillId="0" borderId="0" applyFont="0" applyFill="0" applyBorder="0" applyAlignment="0" applyProtection="0"/>
    <xf numFmtId="168" fontId="210" fillId="12" borderId="0" applyNumberFormat="0" applyBorder="0" applyAlignment="0" applyProtection="0"/>
    <xf numFmtId="0" fontId="211" fillId="12" borderId="0" applyNumberFormat="0" applyBorder="0" applyAlignment="0" applyProtection="0"/>
    <xf numFmtId="0" fontId="211" fillId="12" borderId="0" applyNumberFormat="0" applyBorder="0" applyAlignment="0" applyProtection="0"/>
    <xf numFmtId="0" fontId="211" fillId="12" borderId="0" applyNumberFormat="0" applyBorder="0" applyAlignment="0" applyProtection="0"/>
    <xf numFmtId="0" fontId="211"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0" fontId="211" fillId="12" borderId="0" applyNumberFormat="0" applyBorder="0" applyAlignment="0" applyProtection="0"/>
    <xf numFmtId="1" fontId="3" fillId="81" borderId="8"/>
    <xf numFmtId="0" fontId="5" fillId="0" borderId="0"/>
    <xf numFmtId="0" fontId="87" fillId="0" borderId="0" applyNumberFormat="0" applyFill="0" applyAlignment="0" applyProtection="0"/>
    <xf numFmtId="0" fontId="212" fillId="82" borderId="0">
      <alignment horizontal="center"/>
    </xf>
    <xf numFmtId="37" fontId="213" fillId="0" borderId="0"/>
    <xf numFmtId="0" fontId="212" fillId="54" borderId="0">
      <alignment horizontal="center"/>
    </xf>
    <xf numFmtId="168" fontId="7" fillId="0" borderId="0"/>
    <xf numFmtId="168" fontId="7" fillId="0" borderId="0"/>
    <xf numFmtId="168" fontId="7" fillId="0" borderId="0"/>
    <xf numFmtId="168" fontId="7" fillId="0" borderId="0"/>
    <xf numFmtId="168" fontId="7" fillId="0" borderId="0"/>
    <xf numFmtId="168" fontId="7" fillId="0" borderId="0"/>
    <xf numFmtId="168" fontId="7" fillId="0" borderId="0"/>
    <xf numFmtId="168" fontId="7" fillId="0" borderId="0"/>
    <xf numFmtId="303" fontId="214" fillId="0" borderId="0"/>
    <xf numFmtId="316" fontId="7" fillId="0" borderId="0"/>
    <xf numFmtId="317" fontId="124" fillId="0" borderId="0"/>
    <xf numFmtId="317" fontId="124" fillId="0" borderId="0"/>
    <xf numFmtId="317" fontId="124" fillId="0" borderId="0"/>
    <xf numFmtId="317" fontId="124" fillId="0" borderId="0"/>
    <xf numFmtId="317" fontId="124" fillId="0" borderId="0"/>
    <xf numFmtId="303" fontId="214" fillId="0" borderId="0"/>
    <xf numFmtId="318" fontId="3" fillId="0" borderId="0"/>
    <xf numFmtId="318" fontId="3" fillId="0" borderId="0"/>
    <xf numFmtId="318" fontId="3" fillId="0" borderId="0"/>
    <xf numFmtId="318" fontId="3" fillId="0" borderId="0"/>
    <xf numFmtId="318" fontId="3" fillId="0" borderId="0"/>
    <xf numFmtId="318" fontId="3" fillId="0" borderId="0"/>
    <xf numFmtId="318" fontId="3" fillId="0" borderId="0"/>
    <xf numFmtId="38" fontId="15" fillId="0" borderId="0" applyFont="0" applyFill="0" applyBorder="0" applyAlignment="0"/>
    <xf numFmtId="241" fontId="3" fillId="0" borderId="0" applyFont="0" applyFill="0" applyBorder="0" applyAlignment="0"/>
    <xf numFmtId="40" fontId="15" fillId="0" borderId="0" applyFont="0" applyFill="0" applyBorder="0" applyAlignment="0"/>
    <xf numFmtId="223" fontId="15" fillId="0" borderId="0" applyFont="0" applyFill="0" applyBorder="0" applyAlignment="0"/>
    <xf numFmtId="168" fontId="1"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241" fontId="215" fillId="0" borderId="0" applyFill="0" applyBorder="0" applyAlignment="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319" fontId="3" fillId="0" borderId="0"/>
    <xf numFmtId="168" fontId="3" fillId="0" borderId="0"/>
    <xf numFmtId="168" fontId="3" fillId="0" borderId="0"/>
    <xf numFmtId="168" fontId="3" fillId="0" borderId="0"/>
    <xf numFmtId="0" fontId="3" fillId="0" borderId="0"/>
    <xf numFmtId="0" fontId="3" fillId="0" borderId="0"/>
    <xf numFmtId="0" fontId="87" fillId="0" borderId="0"/>
    <xf numFmtId="0" fontId="87" fillId="0" borderId="0"/>
    <xf numFmtId="0" fontId="87" fillId="0" borderId="0"/>
    <xf numFmtId="176" fontId="1" fillId="0" borderId="0"/>
    <xf numFmtId="0" fontId="3" fillId="0" borderId="0"/>
    <xf numFmtId="0" fontId="3" fillId="0" borderId="0"/>
    <xf numFmtId="168" fontId="3" fillId="0" borderId="0"/>
    <xf numFmtId="0" fontId="6" fillId="0" borderId="0"/>
    <xf numFmtId="0" fontId="1" fillId="0" borderId="0"/>
    <xf numFmtId="168" fontId="3" fillId="0" borderId="0"/>
    <xf numFmtId="0" fontId="1" fillId="0" borderId="0"/>
    <xf numFmtId="168" fontId="3" fillId="0" borderId="0"/>
    <xf numFmtId="168" fontId="3" fillId="0" borderId="0"/>
    <xf numFmtId="168" fontId="3" fillId="0" borderId="0"/>
    <xf numFmtId="168" fontId="3" fillId="0" borderId="0"/>
    <xf numFmtId="168" fontId="3" fillId="0" borderId="0"/>
    <xf numFmtId="0" fontId="3" fillId="0" borderId="0"/>
    <xf numFmtId="0" fontId="2"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1" fillId="0" borderId="0"/>
    <xf numFmtId="0" fontId="3" fillId="0" borderId="0"/>
    <xf numFmtId="168" fontId="3" fillId="0" borderId="0"/>
    <xf numFmtId="183" fontId="1" fillId="0" borderId="0"/>
    <xf numFmtId="0" fontId="3" fillId="0" borderId="0"/>
    <xf numFmtId="0" fontId="3" fillId="0" borderId="0"/>
    <xf numFmtId="0" fontId="2" fillId="0" borderId="0"/>
    <xf numFmtId="0" fontId="5" fillId="0" borderId="0"/>
    <xf numFmtId="0" fontId="5" fillId="0" borderId="0"/>
    <xf numFmtId="0" fontId="5" fillId="0" borderId="0"/>
    <xf numFmtId="0" fontId="5" fillId="0" borderId="0"/>
    <xf numFmtId="0" fontId="3" fillId="0" borderId="0"/>
    <xf numFmtId="203" fontId="1" fillId="0" borderId="0"/>
    <xf numFmtId="0" fontId="1" fillId="0" borderId="0"/>
    <xf numFmtId="0" fontId="1" fillId="0" borderId="0"/>
    <xf numFmtId="0" fontId="1" fillId="0" borderId="0"/>
    <xf numFmtId="0" fontId="1" fillId="0" borderId="0"/>
    <xf numFmtId="0" fontId="1" fillId="0" borderId="0"/>
    <xf numFmtId="0" fontId="126" fillId="0" borderId="0"/>
    <xf numFmtId="168" fontId="3" fillId="0" borderId="0"/>
    <xf numFmtId="320" fontId="3" fillId="0" borderId="0"/>
    <xf numFmtId="0" fontId="216" fillId="0" borderId="0"/>
    <xf numFmtId="0" fontId="3" fillId="0" borderId="0"/>
    <xf numFmtId="0" fontId="1" fillId="0" borderId="0"/>
    <xf numFmtId="0" fontId="5" fillId="0" borderId="0"/>
    <xf numFmtId="0" fontId="5" fillId="0" borderId="0"/>
    <xf numFmtId="0" fontId="5" fillId="0" borderId="0"/>
    <xf numFmtId="0" fontId="5" fillId="0" borderId="0"/>
    <xf numFmtId="168" fontId="3" fillId="0" borderId="0"/>
    <xf numFmtId="0" fontId="1" fillId="0" borderId="0"/>
    <xf numFmtId="168" fontId="1" fillId="0" borderId="0"/>
    <xf numFmtId="0" fontId="1" fillId="0" borderId="0"/>
    <xf numFmtId="0" fontId="52" fillId="0" borderId="0"/>
    <xf numFmtId="0" fontId="1" fillId="0" borderId="0"/>
    <xf numFmtId="0" fontId="1" fillId="0" borderId="0"/>
    <xf numFmtId="0" fontId="1" fillId="0" borderId="0"/>
    <xf numFmtId="0" fontId="5" fillId="0" borderId="0"/>
    <xf numFmtId="0" fontId="5" fillId="0" borderId="0"/>
    <xf numFmtId="168" fontId="1" fillId="0" borderId="0"/>
    <xf numFmtId="0" fontId="1" fillId="0" borderId="0"/>
    <xf numFmtId="0" fontId="3" fillId="0" borderId="0"/>
    <xf numFmtId="0" fontId="3" fillId="0" borderId="0"/>
    <xf numFmtId="0" fontId="5" fillId="0" borderId="0"/>
    <xf numFmtId="0" fontId="5" fillId="0" borderId="0"/>
    <xf numFmtId="0" fontId="5" fillId="0" borderId="0"/>
    <xf numFmtId="0" fontId="5" fillId="0" borderId="0"/>
    <xf numFmtId="0" fontId="52" fillId="0" borderId="0"/>
    <xf numFmtId="168" fontId="3"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1" fillId="0" borderId="0"/>
    <xf numFmtId="168"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19"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41" fontId="41" fillId="0" borderId="0" applyNumberFormat="0" applyFill="0" applyBorder="0" applyAlignment="0" applyProtection="0"/>
    <xf numFmtId="321" fontId="15" fillId="0" borderId="0" applyFont="0" applyFill="0" applyBorder="0" applyAlignment="0" applyProtection="0"/>
    <xf numFmtId="168" fontId="162"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8" fontId="147" fillId="0" borderId="0"/>
    <xf numFmtId="0" fontId="52" fillId="0" borderId="0"/>
    <xf numFmtId="0" fontId="3" fillId="0" borderId="0"/>
    <xf numFmtId="0" fontId="3" fillId="0" borderId="0"/>
    <xf numFmtId="318" fontId="200" fillId="0" borderId="0" applyBorder="0">
      <alignment horizontal="left"/>
    </xf>
    <xf numFmtId="0" fontId="7" fillId="0" borderId="0"/>
    <xf numFmtId="164" fontId="5" fillId="66" borderId="0" applyBorder="0">
      <alignment vertical="center"/>
    </xf>
    <xf numFmtId="168" fontId="3" fillId="0" borderId="0"/>
    <xf numFmtId="43" fontId="80" fillId="83" borderId="23">
      <alignment horizontal="center"/>
    </xf>
    <xf numFmtId="277" fontId="217" fillId="0" borderId="53" applyNumberFormat="0" applyBorder="0" applyAlignment="0" applyProtection="0">
      <alignment horizontal="center" vertical="center"/>
    </xf>
    <xf numFmtId="176" fontId="3"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168" fontId="3" fillId="84" borderId="54" applyNumberFormat="0" applyFont="0" applyAlignment="0" applyProtection="0"/>
    <xf numFmtId="176" fontId="3" fillId="84" borderId="54" applyNumberFormat="0" applyFont="0" applyAlignment="0" applyProtection="0"/>
    <xf numFmtId="176" fontId="3" fillId="84" borderId="54" applyNumberFormat="0" applyFont="0" applyAlignment="0" applyProtection="0"/>
    <xf numFmtId="176" fontId="3" fillId="84" borderId="54" applyNumberFormat="0" applyFont="0" applyAlignment="0" applyProtection="0"/>
    <xf numFmtId="176" fontId="3" fillId="84" borderId="54" applyNumberFormat="0" applyFont="0" applyAlignment="0" applyProtection="0"/>
    <xf numFmtId="0" fontId="3" fillId="84" borderId="54" applyNumberFormat="0" applyFont="0" applyAlignment="0" applyProtection="0"/>
    <xf numFmtId="0" fontId="3" fillId="84" borderId="54" applyNumberFormat="0" applyFont="0" applyAlignment="0" applyProtection="0"/>
    <xf numFmtId="0"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0" fontId="3" fillId="84" borderId="54" applyNumberFormat="0" applyFont="0" applyAlignment="0" applyProtection="0"/>
    <xf numFmtId="0" fontId="3" fillId="84" borderId="54" applyNumberFormat="0" applyFont="0" applyAlignment="0" applyProtection="0"/>
    <xf numFmtId="1" fontId="143" fillId="0" borderId="0">
      <alignment horizontal="right"/>
      <protection locked="0"/>
    </xf>
    <xf numFmtId="277" fontId="147" fillId="0" borderId="0">
      <alignment horizontal="right"/>
      <protection locked="0"/>
    </xf>
    <xf numFmtId="176" fontId="143" fillId="0" borderId="0">
      <protection locked="0"/>
    </xf>
    <xf numFmtId="2" fontId="147" fillId="0" borderId="0">
      <alignment horizontal="right"/>
      <protection locked="0"/>
    </xf>
    <xf numFmtId="2" fontId="143" fillId="0" borderId="0">
      <alignment horizontal="right"/>
      <protection locked="0"/>
    </xf>
    <xf numFmtId="323" fontId="87" fillId="0" borderId="0" applyFill="0" applyBorder="0" applyAlignment="0" applyProtection="0"/>
    <xf numFmtId="1" fontId="3" fillId="0" borderId="0" applyFont="0" applyBorder="0" applyAlignment="0" applyProtection="0">
      <alignment horizontal="center"/>
    </xf>
    <xf numFmtId="324" fontId="3" fillId="0" borderId="0" applyFont="0" applyFill="0" applyBorder="0" applyAlignment="0" applyProtection="0"/>
    <xf numFmtId="325" fontId="3" fillId="0" borderId="0" applyFont="0" applyFill="0" applyBorder="0" applyAlignment="0" applyProtection="0"/>
    <xf numFmtId="326" fontId="3" fillId="0" borderId="0" applyFont="0" applyFill="0" applyBorder="0" applyAlignment="0" applyProtection="0"/>
    <xf numFmtId="4" fontId="218" fillId="0" borderId="0" applyFill="0" applyBorder="0">
      <alignment horizontal="right" vertical="top"/>
    </xf>
    <xf numFmtId="1" fontId="141" fillId="0" borderId="0" applyFont="0" applyFill="0" applyBorder="0" applyAlignment="0"/>
    <xf numFmtId="9" fontId="219" fillId="85" borderId="0" applyFont="0" applyFill="0" applyBorder="0"/>
    <xf numFmtId="4" fontId="219" fillId="85" borderId="0" applyFont="0" applyFill="0" applyBorder="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43" fontId="5" fillId="0" borderId="0" applyFont="0" applyFill="0" applyBorder="0" applyAlignment="0" applyProtection="0"/>
    <xf numFmtId="41" fontId="5" fillId="0" borderId="0" applyFont="0" applyFill="0" applyBorder="0" applyAlignment="0" applyProtection="0"/>
    <xf numFmtId="327" fontId="17" fillId="0" borderId="0"/>
    <xf numFmtId="277" fontId="17" fillId="0" borderId="15" applyFill="0" applyBorder="0" applyAlignment="0" applyProtection="0"/>
    <xf numFmtId="176" fontId="220" fillId="0" borderId="0">
      <alignment horizontal="left" vertical="top"/>
      <protection locked="0"/>
    </xf>
    <xf numFmtId="328" fontId="221" fillId="86" borderId="0" applyBorder="0">
      <alignment horizontal="center" vertical="center"/>
    </xf>
    <xf numFmtId="176" fontId="7" fillId="0" borderId="55"/>
    <xf numFmtId="168" fontId="222" fillId="24" borderId="17" applyNumberFormat="0" applyAlignment="0" applyProtection="0"/>
    <xf numFmtId="176" fontId="71" fillId="24" borderId="17" applyNumberFormat="0" applyAlignment="0" applyProtection="0"/>
    <xf numFmtId="176" fontId="71" fillId="24" borderId="17" applyNumberFormat="0" applyAlignment="0" applyProtection="0"/>
    <xf numFmtId="176" fontId="71" fillId="24" borderId="17" applyNumberFormat="0" applyAlignment="0" applyProtection="0"/>
    <xf numFmtId="176" fontId="71"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40" fontId="223" fillId="66" borderId="0">
      <alignment horizontal="right"/>
    </xf>
    <xf numFmtId="168" fontId="224" fillId="66" borderId="0">
      <alignment horizontal="right"/>
    </xf>
    <xf numFmtId="176" fontId="224" fillId="66" borderId="0">
      <alignment horizontal="right"/>
    </xf>
    <xf numFmtId="168" fontId="225" fillId="66" borderId="8"/>
    <xf numFmtId="176" fontId="225" fillId="66" borderId="8"/>
    <xf numFmtId="168" fontId="225" fillId="0" borderId="0" applyBorder="0">
      <alignment horizontal="centerContinuous"/>
    </xf>
    <xf numFmtId="176" fontId="225" fillId="0" borderId="0" applyBorder="0">
      <alignment horizontal="centerContinuous"/>
    </xf>
    <xf numFmtId="168" fontId="226" fillId="0" borderId="0" applyBorder="0">
      <alignment horizontal="centerContinuous"/>
    </xf>
    <xf numFmtId="176" fontId="226" fillId="0" borderId="0" applyBorder="0">
      <alignment horizontal="centerContinuous"/>
    </xf>
    <xf numFmtId="37" fontId="227" fillId="0" borderId="0" applyNumberFormat="0" applyFill="0" applyBorder="0" applyAlignment="0" applyProtection="0"/>
    <xf numFmtId="176" fontId="228" fillId="0" borderId="0" applyProtection="0">
      <alignment horizontal="left"/>
    </xf>
    <xf numFmtId="176" fontId="228" fillId="0" borderId="0" applyFill="0" applyBorder="0" applyProtection="0">
      <alignment horizontal="left"/>
    </xf>
    <xf numFmtId="176" fontId="229" fillId="0" borderId="0" applyFill="0" applyBorder="0" applyProtection="0">
      <alignment horizontal="left"/>
    </xf>
    <xf numFmtId="1" fontId="230" fillId="0" borderId="0" applyProtection="0">
      <alignment horizontal="right" vertical="center"/>
    </xf>
    <xf numFmtId="37" fontId="47" fillId="0" borderId="0">
      <alignment horizontal="centerContinuous"/>
    </xf>
    <xf numFmtId="176" fontId="95" fillId="55" borderId="56" applyNumberFormat="0" applyProtection="0">
      <alignment horizontal="center" vertical="top" wrapText="1"/>
      <protection hidden="1"/>
    </xf>
    <xf numFmtId="168" fontId="14" fillId="0" borderId="0" applyFont="0" applyFill="0" applyBorder="0" applyAlignment="0" applyProtection="0"/>
    <xf numFmtId="277" fontId="3" fillId="0" borderId="0" applyFill="0"/>
    <xf numFmtId="176" fontId="88" fillId="0" borderId="57" applyNumberFormat="0" applyAlignment="0" applyProtection="0"/>
    <xf numFmtId="176" fontId="5" fillId="14" borderId="0" applyNumberFormat="0" applyFont="0" applyBorder="0" applyAlignment="0" applyProtection="0"/>
    <xf numFmtId="176" fontId="15" fillId="76" borderId="22" applyNumberFormat="0" applyFont="0" applyBorder="0" applyAlignment="0" applyProtection="0">
      <alignment horizontal="center"/>
    </xf>
    <xf numFmtId="176" fontId="15" fillId="45" borderId="22" applyNumberFormat="0" applyFont="0" applyBorder="0" applyAlignment="0" applyProtection="0">
      <alignment horizontal="center"/>
    </xf>
    <xf numFmtId="176" fontId="5" fillId="0" borderId="58" applyNumberFormat="0" applyAlignment="0" applyProtection="0"/>
    <xf numFmtId="176" fontId="5" fillId="0" borderId="59" applyNumberFormat="0" applyAlignment="0" applyProtection="0"/>
    <xf numFmtId="176" fontId="88" fillId="0" borderId="60" applyNumberFormat="0" applyAlignment="0" applyProtection="0"/>
    <xf numFmtId="42" fontId="162" fillId="0" borderId="0" applyFont="0" applyFill="0" applyBorder="0" applyAlignment="0" applyProtection="0"/>
    <xf numFmtId="42" fontId="162" fillId="0" borderId="0" applyFont="0" applyFill="0" applyBorder="0" applyAlignment="0" applyProtection="0"/>
    <xf numFmtId="44" fontId="162" fillId="0" borderId="0" applyFont="0" applyFill="0" applyBorder="0" applyAlignment="0" applyProtection="0"/>
    <xf numFmtId="44" fontId="162" fillId="0" borderId="0" applyFont="0" applyFill="0" applyBorder="0" applyAlignment="0" applyProtection="0"/>
    <xf numFmtId="165" fontId="5" fillId="0" borderId="0" applyFont="0" applyFill="0" applyBorder="0" applyAlignment="0" applyProtection="0">
      <protection locked="0"/>
    </xf>
    <xf numFmtId="10" fontId="5" fillId="0" borderId="0" applyFont="0" applyFill="0" applyBorder="0" applyAlignment="0" applyProtection="0">
      <protection locked="0"/>
    </xf>
    <xf numFmtId="0" fontId="3" fillId="0" borderId="0" applyFont="0" applyFill="0" applyBorder="0" applyAlignment="0" applyProtection="0"/>
    <xf numFmtId="0" fontId="3" fillId="0" borderId="0" applyFont="0" applyFill="0" applyBorder="0" applyAlignment="0" applyProtection="0"/>
    <xf numFmtId="10" fontId="3" fillId="0" borderId="0" applyFont="0" applyFill="0" applyBorder="0" applyAlignment="0" applyProtection="0"/>
    <xf numFmtId="329" fontId="3" fillId="0" borderId="0" applyFont="0" applyFill="0" applyBorder="0" applyAlignment="0" applyProtection="0"/>
    <xf numFmtId="330" fontId="12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10" fontId="231" fillId="66" borderId="0"/>
    <xf numFmtId="165" fontId="2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3" fontId="128" fillId="0" borderId="11">
      <alignment horizontal="centerContinuous"/>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87" borderId="0" applyNumberFormat="0" applyProtection="0">
      <alignment horizontal="left" vertical="center" indent="1"/>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122" fillId="92" borderId="62" applyNumberFormat="0" applyProtection="0">
      <alignment horizontal="left" vertical="center" indent="1"/>
    </xf>
    <xf numFmtId="4" fontId="122" fillId="45" borderId="0" applyNumberFormat="0" applyProtection="0">
      <alignment horizontal="left" vertical="center" indent="1"/>
    </xf>
    <xf numFmtId="4" fontId="122" fillId="87" borderId="0" applyNumberFormat="0" applyProtection="0">
      <alignment horizontal="left" vertical="center" indent="1"/>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234" fillId="45" borderId="0" applyNumberFormat="0" applyProtection="0">
      <alignment horizontal="left" vertical="center" indent="1"/>
    </xf>
    <xf numFmtId="4" fontId="234" fillId="87" borderId="0" applyNumberFormat="0" applyProtection="0">
      <alignment horizontal="left" vertical="center" indent="1"/>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0"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0"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0"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331" fontId="3" fillId="0" borderId="0" applyFont="0" applyFill="0" applyBorder="0" applyAlignment="0" applyProtection="0"/>
    <xf numFmtId="332" fontId="3" fillId="0" borderId="0" applyFont="0" applyFill="0" applyBorder="0" applyAlignment="0" applyProtection="0"/>
    <xf numFmtId="42" fontId="92" fillId="0" borderId="0" applyFill="0" applyBorder="0" applyAlignment="0" applyProtection="0"/>
    <xf numFmtId="38" fontId="41" fillId="0" borderId="6" applyNumberFormat="0" applyFill="0" applyBorder="0" applyAlignment="0">
      <alignment horizontal="right"/>
    </xf>
    <xf numFmtId="0" fontId="14" fillId="0" borderId="0"/>
    <xf numFmtId="0" fontId="58" fillId="0" borderId="0" applyNumberFormat="0" applyBorder="0" applyAlignment="0"/>
    <xf numFmtId="0" fontId="7" fillId="0" borderId="29" applyNumberFormat="0" applyFill="0" applyBorder="0" applyAlignment="0"/>
    <xf numFmtId="168" fontId="240" fillId="0" borderId="0"/>
    <xf numFmtId="168" fontId="47" fillId="0" borderId="0"/>
    <xf numFmtId="0" fontId="3" fillId="0" borderId="0" applyNumberFormat="0" applyFill="0" applyBorder="0" applyAlignment="0" applyProtection="0"/>
    <xf numFmtId="0" fontId="3" fillId="0" borderId="0"/>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0" fontId="3" fillId="0" borderId="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0" fontId="3" fillId="0" borderId="0"/>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29"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29" applyNumberFormat="0" applyFill="0" applyAlignment="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3" fillId="0" borderId="0" applyFill="0" applyBorder="0" applyAlignment="0" applyProtection="0"/>
    <xf numFmtId="208" fontId="24" fillId="64" borderId="66" applyAlignment="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3" fillId="0" borderId="0" applyFill="0" applyBorder="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168" fontId="47" fillId="0" borderId="0" applyNumberFormat="0" applyFill="0" applyBorder="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168" fontId="162" fillId="0" borderId="0"/>
    <xf numFmtId="38" fontId="241" fillId="0" borderId="0" applyFill="0" applyBorder="0" applyAlignment="0" applyProtection="0"/>
    <xf numFmtId="330" fontId="242" fillId="0" borderId="0" applyFill="0" applyBorder="0" applyAlignment="0" applyProtection="0"/>
    <xf numFmtId="168" fontId="243" fillId="0" borderId="0" applyBorder="0" applyProtection="0">
      <alignment vertical="center"/>
    </xf>
    <xf numFmtId="276" fontId="67" fillId="0" borderId="2" applyBorder="0" applyProtection="0">
      <alignment horizontal="right" vertical="center"/>
    </xf>
    <xf numFmtId="168" fontId="244" fillId="52" borderId="0" applyBorder="0" applyProtection="0">
      <alignment horizontal="centerContinuous" vertical="center"/>
    </xf>
    <xf numFmtId="168" fontId="244" fillId="94" borderId="2" applyBorder="0" applyProtection="0">
      <alignment horizontal="centerContinuous" vertical="center"/>
    </xf>
    <xf numFmtId="168" fontId="245" fillId="0" borderId="0" applyFill="0" applyBorder="0" applyProtection="0">
      <alignment horizontal="left"/>
    </xf>
    <xf numFmtId="168" fontId="166" fillId="0" borderId="6" applyFill="0" applyBorder="0" applyProtection="0">
      <alignment horizontal="left" vertical="top"/>
    </xf>
    <xf numFmtId="168" fontId="88" fillId="0" borderId="0">
      <alignment horizontal="centerContinuous"/>
    </xf>
    <xf numFmtId="168" fontId="3" fillId="0" borderId="0" applyFill="0" applyBorder="0" applyAlignment="0" applyProtection="0"/>
    <xf numFmtId="49" fontId="51" fillId="0" borderId="0" applyFill="0" applyBorder="0" applyAlignment="0"/>
    <xf numFmtId="0" fontId="124" fillId="0" borderId="0" applyFill="0" applyBorder="0" applyAlignment="0"/>
    <xf numFmtId="0" fontId="3" fillId="0" borderId="0" applyFill="0" applyBorder="0" applyAlignment="0"/>
    <xf numFmtId="168" fontId="3" fillId="0" borderId="0" applyFill="0" applyBorder="0" applyAlignment="0" applyProtection="0"/>
    <xf numFmtId="20" fontId="14" fillId="0" borderId="0"/>
    <xf numFmtId="168" fontId="5" fillId="0" borderId="0" applyNumberFormat="0" applyFill="0" applyBorder="0" applyAlignment="0" applyProtection="0"/>
    <xf numFmtId="168" fontId="12" fillId="0" borderId="0" applyNumberFormat="0" applyFill="0" applyBorder="0" applyAlignment="0" applyProtection="0"/>
    <xf numFmtId="0" fontId="246" fillId="0" borderId="0"/>
    <xf numFmtId="20" fontId="14" fillId="0" borderId="0"/>
    <xf numFmtId="0" fontId="12" fillId="0" borderId="67" applyBorder="0"/>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7" fillId="0" borderId="0" applyNumberFormat="0" applyFill="0" applyBorder="0">
      <alignment horizontal="centerContinuous"/>
    </xf>
    <xf numFmtId="168" fontId="247" fillId="0" borderId="0">
      <alignment horizontal="center" vertical="center"/>
    </xf>
    <xf numFmtId="168" fontId="247" fillId="0" borderId="0">
      <alignment horizontal="center" vertical="center"/>
    </xf>
    <xf numFmtId="168" fontId="247" fillId="0" borderId="0">
      <alignment horizontal="center" vertical="center"/>
    </xf>
    <xf numFmtId="168" fontId="247" fillId="0" borderId="0">
      <alignment horizontal="center" vertical="center"/>
    </xf>
    <xf numFmtId="168" fontId="247" fillId="0" borderId="0">
      <alignment horizontal="center" vertical="center"/>
    </xf>
    <xf numFmtId="168" fontId="247" fillId="0" borderId="0">
      <alignment horizontal="center" vertical="center"/>
    </xf>
    <xf numFmtId="40" fontId="248" fillId="0" borderId="0" applyNumberFormat="0" applyFill="0" applyBorder="0" applyAlignment="0" applyProtection="0">
      <alignment horizontal="left"/>
    </xf>
    <xf numFmtId="168" fontId="238" fillId="94" borderId="0"/>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38" fontId="14" fillId="0" borderId="0" applyFont="0" applyFill="0" applyBorder="0" applyAlignment="0" applyProtection="0"/>
    <xf numFmtId="40" fontId="14" fillId="0" borderId="0" applyFont="0" applyFill="0" applyBorder="0" applyAlignment="0" applyProtection="0"/>
    <xf numFmtId="168" fontId="251" fillId="0" borderId="0">
      <alignment horizontal="fill"/>
    </xf>
    <xf numFmtId="168" fontId="107" fillId="0" borderId="0" applyNumberFormat="0" applyFill="0" applyBorder="0" applyAlignment="0" applyProtection="0"/>
    <xf numFmtId="168" fontId="107" fillId="0" borderId="0" applyNumberFormat="0" applyFill="0" applyBorder="0" applyAlignment="0" applyProtection="0"/>
    <xf numFmtId="0" fontId="73" fillId="0" borderId="0"/>
    <xf numFmtId="168" fontId="67" fillId="0" borderId="0"/>
    <xf numFmtId="168" fontId="137" fillId="0" borderId="0"/>
    <xf numFmtId="168" fontId="137" fillId="0" borderId="0"/>
    <xf numFmtId="333" fontId="14" fillId="0" borderId="0" applyFont="0" applyFill="0" applyBorder="0" applyAlignment="0" applyProtection="0"/>
    <xf numFmtId="334" fontId="14" fillId="0" borderId="0" applyFont="0" applyFill="0" applyBorder="0" applyAlignment="0" applyProtection="0"/>
    <xf numFmtId="335" fontId="14" fillId="0" borderId="0" applyFont="0" applyFill="0" applyBorder="0" applyAlignment="0" applyProtection="0"/>
    <xf numFmtId="336" fontId="14" fillId="0" borderId="0" applyFont="0" applyFill="0" applyBorder="0" applyAlignment="0" applyProtection="0"/>
    <xf numFmtId="337" fontId="14" fillId="0" borderId="0" applyFont="0" applyFill="0" applyBorder="0" applyAlignment="0" applyProtection="0"/>
    <xf numFmtId="338" fontId="3" fillId="0" borderId="0" applyFon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67" fillId="0" borderId="0"/>
    <xf numFmtId="168" fontId="253" fillId="64" borderId="0">
      <alignment horizontal="center"/>
    </xf>
    <xf numFmtId="0"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0"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254" fillId="0" borderId="0" applyNumberFormat="0" applyBorder="0" applyAlignment="0" applyProtection="0">
      <alignment horizontal="right"/>
    </xf>
    <xf numFmtId="339" fontId="125" fillId="0" borderId="0" applyFont="0" applyFill="0" applyBorder="0" applyAlignment="0" applyProtection="0"/>
    <xf numFmtId="340" fontId="67" fillId="0" borderId="0" applyFont="0" applyFill="0" applyBorder="0" applyAlignment="0" applyProtection="0"/>
    <xf numFmtId="168" fontId="255" fillId="0" borderId="0"/>
    <xf numFmtId="43" fontId="1" fillId="0" borderId="0" applyFont="0" applyFill="0" applyBorder="0" applyAlignment="0" applyProtection="0"/>
    <xf numFmtId="9" fontId="73" fillId="0" borderId="0">
      <alignment horizontal="right"/>
    </xf>
    <xf numFmtId="289" fontId="3" fillId="0" borderId="0"/>
    <xf numFmtId="289" fontId="3" fillId="0" borderId="0"/>
    <xf numFmtId="289" fontId="3" fillId="0" borderId="0"/>
    <xf numFmtId="289" fontId="3" fillId="0" borderId="0"/>
    <xf numFmtId="289" fontId="3" fillId="0" borderId="0"/>
    <xf numFmtId="289" fontId="3" fillId="0" borderId="0"/>
    <xf numFmtId="289" fontId="3" fillId="0" borderId="0"/>
    <xf numFmtId="0" fontId="3" fillId="0" borderId="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58" fillId="0" borderId="70" applyBorder="0"/>
    <xf numFmtId="0" fontId="58" fillId="0" borderId="70" applyBorder="0"/>
    <xf numFmtId="218" fontId="5" fillId="0" borderId="70"/>
    <xf numFmtId="218" fontId="5" fillId="0" borderId="71" applyBorder="0"/>
    <xf numFmtId="203" fontId="70" fillId="0" borderId="70" applyFont="0">
      <alignment horizontal="centerContinuous"/>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39" fontId="3" fillId="0" borderId="70"/>
    <xf numFmtId="0" fontId="70" fillId="0" borderId="70" applyNumberFormat="0" applyFill="0" applyAlignment="0" applyProtection="0"/>
    <xf numFmtId="228" fontId="87" fillId="0" borderId="70" applyFill="0" applyAlignment="0" applyProtection="0">
      <alignment horizontal="center"/>
    </xf>
    <xf numFmtId="0"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232" fontId="3" fillId="56" borderId="71" applyFont="0" applyFill="0" applyBorder="0" applyAlignment="0" applyProtection="0"/>
    <xf numFmtId="233" fontId="47" fillId="0" borderId="64" applyFill="0"/>
    <xf numFmtId="0" fontId="70" fillId="0" borderId="70" applyNumberFormat="0" applyFont="0" applyFill="0" applyProtection="0">
      <alignment horizontal="centerContinuous" vertical="center"/>
    </xf>
    <xf numFmtId="0" fontId="118" fillId="0" borderId="70" applyNumberFormat="0" applyFill="0" applyBorder="0" applyProtection="0">
      <alignment horizontal="right" vertical="center"/>
    </xf>
    <xf numFmtId="249" fontId="3" fillId="0" borderId="70" applyFont="0" applyFill="0" applyBorder="0" applyAlignment="0" applyProtection="0"/>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165" fontId="151" fillId="66" borderId="64">
      <alignment horizontal="right" vertical="center"/>
    </xf>
    <xf numFmtId="279" fontId="72" fillId="66" borderId="70">
      <alignment horizontal="right" vertical="center"/>
    </xf>
    <xf numFmtId="233" fontId="72" fillId="66" borderId="70">
      <alignment horizontal="right" vertical="center"/>
    </xf>
    <xf numFmtId="277" fontId="146" fillId="66" borderId="70" applyBorder="0">
      <alignment horizontal="left" vertical="center"/>
    </xf>
    <xf numFmtId="277" fontId="68" fillId="66" borderId="64">
      <alignment vertical="center"/>
    </xf>
    <xf numFmtId="0" fontId="157" fillId="0" borderId="69" applyNumberFormat="0" applyFill="0" applyAlignment="0" applyProtection="0"/>
    <xf numFmtId="0"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0"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0"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0" fontId="178" fillId="51" borderId="70"/>
    <xf numFmtId="14" fontId="24" fillId="77" borderId="27">
      <alignment horizontal="center" vertical="center" wrapText="1"/>
    </xf>
    <xf numFmtId="0" fontId="46" fillId="0" borderId="70" applyFill="0" applyAlignment="0" applyProtection="0">
      <protection locked="0"/>
    </xf>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0"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276" fontId="67" fillId="0" borderId="70" applyBorder="0" applyProtection="0">
      <alignment horizontal="right" vertical="center"/>
    </xf>
    <xf numFmtId="168" fontId="244" fillId="94" borderId="70" applyBorder="0" applyProtection="0">
      <alignment horizontal="centerContinuous" vertical="center"/>
    </xf>
    <xf numFmtId="0" fontId="256" fillId="0" borderId="0"/>
    <xf numFmtId="9" fontId="256" fillId="0" borderId="0" applyFont="0" applyFill="0" applyBorder="0" applyAlignment="0" applyProtection="0"/>
    <xf numFmtId="188" fontId="256" fillId="0" borderId="0" applyFont="0" applyFill="0" applyBorder="0" applyAlignment="0" applyProtection="0"/>
    <xf numFmtId="43" fontId="1" fillId="0" borderId="0" applyFont="0" applyFill="0" applyBorder="0" applyAlignment="0" applyProtection="0"/>
    <xf numFmtId="0" fontId="3" fillId="0" borderId="0" applyProtection="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37" fontId="4" fillId="0" borderId="0"/>
    <xf numFmtId="37" fontId="4" fillId="0" borderId="0"/>
    <xf numFmtId="37" fontId="4" fillId="0" borderId="0"/>
    <xf numFmtId="37" fontId="4" fillId="0" borderId="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applyFill="0" applyBorder="0" applyAlignment="0" applyProtection="0"/>
    <xf numFmtId="0" fontId="3" fillId="0" borderId="0" applyNumberFormat="0"/>
    <xf numFmtId="0" fontId="3" fillId="0" borderId="0" applyNumberFormat="0"/>
    <xf numFmtId="0" fontId="3" fillId="0" borderId="0" applyNumberFormat="0"/>
    <xf numFmtId="37" fontId="4" fillId="0" borderId="0"/>
    <xf numFmtId="37" fontId="4" fillId="0" borderId="0"/>
    <xf numFmtId="0" fontId="3" fillId="0" borderId="0" applyNumberFormat="0"/>
    <xf numFmtId="0" fontId="257" fillId="25" borderId="0" applyNumberFormat="0" applyBorder="0" applyAlignment="0" applyProtection="0"/>
    <xf numFmtId="0" fontId="257" fillId="26" borderId="0" applyNumberFormat="0" applyBorder="0" applyAlignment="0" applyProtection="0"/>
    <xf numFmtId="0" fontId="257" fillId="27" borderId="0" applyNumberFormat="0" applyBorder="0" applyAlignment="0" applyProtection="0"/>
    <xf numFmtId="0" fontId="257" fillId="20" borderId="0" applyNumberFormat="0" applyBorder="0" applyAlignment="0" applyProtection="0"/>
    <xf numFmtId="0" fontId="257" fillId="25" borderId="0" applyNumberFormat="0" applyBorder="0" applyAlignment="0" applyProtection="0"/>
    <xf numFmtId="0" fontId="257" fillId="28" borderId="0" applyNumberFormat="0" applyBorder="0" applyAlignment="0" applyProtection="0"/>
    <xf numFmtId="0" fontId="258" fillId="29" borderId="0" applyNumberFormat="0" applyBorder="0" applyAlignment="0" applyProtection="0"/>
    <xf numFmtId="0" fontId="258" fillId="26" borderId="0" applyNumberFormat="0" applyBorder="0" applyAlignment="0" applyProtection="0"/>
    <xf numFmtId="0" fontId="258" fillId="27" borderId="0" applyNumberFormat="0" applyBorder="0" applyAlignment="0" applyProtection="0"/>
    <xf numFmtId="0" fontId="258" fillId="30" borderId="0" applyNumberFormat="0" applyBorder="0" applyAlignment="0" applyProtection="0"/>
    <xf numFmtId="0" fontId="258" fillId="23" borderId="0" applyNumberFormat="0" applyBorder="0" applyAlignment="0" applyProtection="0"/>
    <xf numFmtId="0" fontId="258" fillId="31" borderId="0" applyNumberFormat="0" applyBorder="0" applyAlignment="0" applyProtection="0"/>
    <xf numFmtId="220" fontId="5" fillId="0" borderId="15" applyFill="0" applyBorder="0" applyAlignment="0"/>
    <xf numFmtId="37" fontId="4" fillId="0" borderId="0"/>
    <xf numFmtId="37" fontId="3" fillId="0" borderId="0"/>
    <xf numFmtId="0" fontId="259" fillId="0" borderId="0" applyNumberFormat="0" applyFill="0" applyBorder="0" applyAlignment="0" applyProtection="0"/>
    <xf numFmtId="225" fontId="15" fillId="0" borderId="15" applyFont="0" applyFill="0" applyBorder="0" applyAlignment="0"/>
    <xf numFmtId="0" fontId="260" fillId="24" borderId="21" applyNumberFormat="0" applyAlignment="0" applyProtection="0"/>
    <xf numFmtId="0" fontId="261" fillId="0" borderId="31" applyNumberFormat="0" applyFill="0" applyAlignment="0" applyProtection="0"/>
    <xf numFmtId="208" fontId="3" fillId="0" borderId="0" applyFont="0" applyFill="0" applyBorder="0" applyAlignment="0" applyProtection="0"/>
    <xf numFmtId="208" fontId="1" fillId="0" borderId="0" applyFont="0" applyFill="0" applyBorder="0" applyAlignment="0" applyProtection="0"/>
    <xf numFmtId="208" fontId="3" fillId="0" borderId="0" applyFont="0" applyFill="0" applyBorder="0" applyAlignment="0" applyProtection="0"/>
    <xf numFmtId="283" fontId="3"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208" fontId="1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8" fontId="51" fillId="0" borderId="0" applyFont="0" applyFill="0" applyBorder="0" applyAlignment="0" applyProtection="0"/>
    <xf numFmtId="208" fontId="1" fillId="0" borderId="0" applyFont="0" applyFill="0" applyBorder="0" applyAlignment="0" applyProtection="0"/>
    <xf numFmtId="208" fontId="3" fillId="0" borderId="0" applyFont="0" applyFill="0" applyBorder="0" applyAlignment="0" applyProtection="0"/>
    <xf numFmtId="0" fontId="257" fillId="84" borderId="54" applyNumberFormat="0" applyFont="0" applyAlignment="0" applyProtection="0"/>
    <xf numFmtId="44" fontId="1" fillId="0" borderId="0" applyFont="0" applyFill="0" applyBorder="0" applyAlignment="0" applyProtection="0"/>
    <xf numFmtId="43" fontId="3" fillId="0" borderId="0" applyFont="0" applyFill="0" applyBorder="0" applyAlignment="0" applyProtection="0"/>
    <xf numFmtId="0" fontId="1" fillId="0" borderId="0"/>
    <xf numFmtId="0" fontId="264" fillId="96" borderId="0"/>
    <xf numFmtId="0" fontId="264" fillId="0" borderId="0"/>
    <xf numFmtId="0" fontId="264" fillId="97" borderId="0"/>
    <xf numFmtId="343" fontId="3" fillId="0" borderId="0"/>
    <xf numFmtId="343" fontId="3" fillId="0" borderId="0"/>
    <xf numFmtId="183" fontId="3" fillId="0" borderId="0"/>
    <xf numFmtId="9" fontId="5" fillId="0" borderId="0"/>
    <xf numFmtId="9" fontId="5" fillId="0" borderId="0"/>
    <xf numFmtId="343" fontId="3" fillId="0" borderId="0"/>
    <xf numFmtId="343" fontId="3" fillId="0" borderId="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343" fontId="3" fillId="0" borderId="0"/>
    <xf numFmtId="343" fontId="3" fillId="0" borderId="0"/>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204" fontId="29" fillId="0" borderId="0" applyNumberFormat="0" applyFill="0" applyBorder="0" applyProtection="0">
      <alignment horizontal="centerContinuous"/>
    </xf>
    <xf numFmtId="204"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31" fillId="0" borderId="0"/>
    <xf numFmtId="343" fontId="31" fillId="0" borderId="0"/>
    <xf numFmtId="343" fontId="31" fillId="0" borderId="0"/>
    <xf numFmtId="343" fontId="31" fillId="0" borderId="0"/>
    <xf numFmtId="343" fontId="31" fillId="0" borderId="0"/>
    <xf numFmtId="198" fontId="12" fillId="0" borderId="0"/>
    <xf numFmtId="198" fontId="12" fillId="0" borderId="0"/>
    <xf numFmtId="343" fontId="1" fillId="99" borderId="0" applyNumberFormat="0" applyBorder="0" applyAlignment="0" applyProtection="0"/>
    <xf numFmtId="343" fontId="1" fillId="101" borderId="0" applyNumberFormat="0" applyBorder="0" applyAlignment="0" applyProtection="0"/>
    <xf numFmtId="343" fontId="1" fillId="103" borderId="0" applyNumberFormat="0" applyBorder="0" applyAlignment="0" applyProtection="0"/>
    <xf numFmtId="343" fontId="1" fillId="105" borderId="0" applyNumberFormat="0" applyBorder="0" applyAlignment="0" applyProtection="0"/>
    <xf numFmtId="343" fontId="1" fillId="107" borderId="0" applyNumberFormat="0" applyBorder="0" applyAlignment="0" applyProtection="0"/>
    <xf numFmtId="343" fontId="6" fillId="11" borderId="0">
      <alignment wrapText="1"/>
    </xf>
    <xf numFmtId="343" fontId="6" fillId="0" borderId="0">
      <alignment wrapText="1"/>
    </xf>
    <xf numFmtId="343" fontId="6" fillId="15" borderId="0" applyNumberFormat="0">
      <alignment horizontal="right" vertical="top" wrapText="1"/>
    </xf>
    <xf numFmtId="343" fontId="1" fillId="98" borderId="0" applyNumberFormat="0" applyBorder="0" applyAlignment="0" applyProtection="0"/>
    <xf numFmtId="343" fontId="1" fillId="100" borderId="0" applyNumberFormat="0" applyBorder="0" applyAlignment="0" applyProtection="0"/>
    <xf numFmtId="343" fontId="1" fillId="102" borderId="0" applyNumberFormat="0" applyBorder="0" applyAlignment="0" applyProtection="0"/>
    <xf numFmtId="343" fontId="1" fillId="104" borderId="0" applyNumberFormat="0" applyBorder="0" applyAlignment="0" applyProtection="0"/>
    <xf numFmtId="343" fontId="1" fillId="106" borderId="0" applyNumberFormat="0" applyBorder="0" applyAlignment="0" applyProtection="0"/>
    <xf numFmtId="343" fontId="1" fillId="108" borderId="0" applyNumberFormat="0" applyBorder="0" applyAlignment="0" applyProtection="0"/>
    <xf numFmtId="0" fontId="58" fillId="0" borderId="70" applyBorder="0"/>
    <xf numFmtId="0" fontId="58" fillId="0" borderId="70" applyBorder="0"/>
    <xf numFmtId="0" fontId="58" fillId="0" borderId="70" applyBorder="0"/>
    <xf numFmtId="343" fontId="58" fillId="0" borderId="70" applyBorder="0"/>
    <xf numFmtId="343" fontId="58" fillId="0" borderId="70" applyBorder="0"/>
    <xf numFmtId="344" fontId="3" fillId="0" borderId="0" applyFont="0" applyFill="0" applyBorder="0" applyProtection="0">
      <alignment horizontal="right"/>
      <protection locked="0"/>
    </xf>
    <xf numFmtId="343" fontId="15" fillId="0" borderId="0" applyNumberFormat="0" applyAlignment="0"/>
    <xf numFmtId="218" fontId="5" fillId="0" borderId="70"/>
    <xf numFmtId="218" fontId="5" fillId="0" borderId="70"/>
    <xf numFmtId="203" fontId="70" fillId="0" borderId="70" applyFont="0">
      <alignment horizontal="centerContinuous"/>
    </xf>
    <xf numFmtId="203" fontId="70" fillId="0" borderId="70" applyFont="0">
      <alignment horizontal="centerContinuous"/>
    </xf>
    <xf numFmtId="0" fontId="71" fillId="24" borderId="17" applyNumberFormat="0" applyAlignment="0" applyProtection="0"/>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39" fontId="3" fillId="0" borderId="70"/>
    <xf numFmtId="39" fontId="3" fillId="0" borderId="70"/>
    <xf numFmtId="345" fontId="121" fillId="51" borderId="0" applyNumberFormat="0" applyBorder="0">
      <alignment horizontal="center" vertical="center"/>
    </xf>
    <xf numFmtId="37" fontId="265" fillId="0" borderId="0" applyNumberFormat="0" applyFill="0" applyBorder="0" applyAlignment="0" applyProtection="0"/>
    <xf numFmtId="346" fontId="266" fillId="14" borderId="15" applyFont="0" applyFill="0" applyBorder="0" applyAlignment="0" applyProtection="0"/>
    <xf numFmtId="343" fontId="190" fillId="109" borderId="0" applyNumberFormat="0" applyBorder="0" applyAlignment="0" applyProtection="0"/>
    <xf numFmtId="343" fontId="267" fillId="109" borderId="0" applyNumberFormat="0" applyBorder="0" applyAlignment="0" applyProtection="0"/>
    <xf numFmtId="343" fontId="84" fillId="0" borderId="0" applyNumberFormat="0" applyFill="0" applyBorder="0" applyAlignment="0" applyProtection="0"/>
    <xf numFmtId="343" fontId="268" fillId="0" borderId="0" applyNumberFormat="0" applyFill="0" applyBorder="0" applyAlignment="0" applyProtection="0"/>
    <xf numFmtId="343" fontId="269" fillId="0" borderId="0" applyNumberFormat="0" applyFill="0" applyBorder="0" applyAlignment="0" applyProtection="0"/>
    <xf numFmtId="343" fontId="80" fillId="51" borderId="73">
      <alignment horizontal="center" vertical="center"/>
    </xf>
    <xf numFmtId="343" fontId="270" fillId="0" borderId="0" applyNumberFormat="0" applyFill="0" applyBorder="0" applyAlignment="0" applyProtection="0"/>
    <xf numFmtId="347" fontId="137" fillId="0" borderId="0"/>
    <xf numFmtId="343" fontId="12" fillId="0" borderId="0"/>
    <xf numFmtId="343" fontId="69" fillId="0" borderId="25">
      <alignment horizontal="center"/>
    </xf>
    <xf numFmtId="343" fontId="3" fillId="0" borderId="25">
      <alignment horizontal="center"/>
    </xf>
    <xf numFmtId="343" fontId="41" fillId="0" borderId="25">
      <alignment horizontal="center"/>
    </xf>
    <xf numFmtId="343" fontId="15" fillId="0" borderId="25">
      <alignment horizontal="center"/>
    </xf>
    <xf numFmtId="0" fontId="70" fillId="0" borderId="70" applyNumberFormat="0" applyFill="0" applyAlignment="0" applyProtection="0"/>
    <xf numFmtId="0" fontId="70" fillId="0" borderId="70" applyNumberFormat="0" applyFill="0" applyAlignment="0" applyProtection="0"/>
    <xf numFmtId="348" fontId="6" fillId="0" borderId="20" applyNumberFormat="0" applyFont="0" applyFill="0" applyAlignment="0">
      <alignment vertical="center"/>
    </xf>
    <xf numFmtId="343" fontId="66" fillId="0" borderId="70" applyNumberFormat="0" applyFont="0" applyFill="0" applyAlignment="0" applyProtection="0"/>
    <xf numFmtId="37" fontId="271" fillId="0" borderId="0" applyNumberFormat="0" applyFill="0" applyBorder="0" applyAlignment="0" applyProtection="0">
      <alignment horizontal="center"/>
    </xf>
    <xf numFmtId="343" fontId="272" fillId="0" borderId="64"/>
    <xf numFmtId="168" fontId="90" fillId="0" borderId="64">
      <alignment horizontal="left" wrapText="1"/>
    </xf>
    <xf numFmtId="168" fontId="90" fillId="0" borderId="64">
      <alignment horizontal="left" wrapText="1"/>
    </xf>
    <xf numFmtId="0" fontId="90" fillId="0" borderId="64">
      <alignment horizontal="left" wrapText="1"/>
    </xf>
    <xf numFmtId="0"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231" fontId="3" fillId="56" borderId="3" applyFont="0" applyFill="0" applyBorder="0" applyAlignment="0" applyProtection="0"/>
    <xf numFmtId="343" fontId="12" fillId="0" borderId="70">
      <alignment horizontal="centerContinuous"/>
    </xf>
    <xf numFmtId="343" fontId="3" fillId="0" borderId="48" applyBorder="0">
      <alignment horizontal="centerContinuous"/>
    </xf>
    <xf numFmtId="343" fontId="74" fillId="0" borderId="0"/>
    <xf numFmtId="343" fontId="272" fillId="0" borderId="0">
      <alignment horizontal="right"/>
    </xf>
    <xf numFmtId="343" fontId="272" fillId="0" borderId="0">
      <alignment horizontal="right"/>
    </xf>
    <xf numFmtId="343" fontId="272" fillId="0" borderId="0">
      <alignment horizontal="right"/>
    </xf>
    <xf numFmtId="167" fontId="5" fillId="0" borderId="0"/>
    <xf numFmtId="167" fontId="5" fillId="0" borderId="0"/>
    <xf numFmtId="167" fontId="5" fillId="0" borderId="0"/>
    <xf numFmtId="37" fontId="12" fillId="0" borderId="0">
      <alignment horizontal="center"/>
    </xf>
    <xf numFmtId="233" fontId="47" fillId="0" borderId="64" applyFill="0"/>
    <xf numFmtId="233" fontId="47" fillId="0" borderId="64" applyFill="0"/>
    <xf numFmtId="298" fontId="68" fillId="0" borderId="0"/>
    <xf numFmtId="343" fontId="70" fillId="0" borderId="0"/>
    <xf numFmtId="349" fontId="3" fillId="0" borderId="0" applyFill="0" applyBorder="0" applyAlignment="0"/>
    <xf numFmtId="349" fontId="3" fillId="0" borderId="0" applyFill="0" applyBorder="0" applyAlignment="0"/>
    <xf numFmtId="343"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3" fontId="3" fillId="0" borderId="0" applyNumberFormat="0" applyFont="0" applyFill="0" applyBorder="0" applyProtection="0">
      <alignment horizontal="centerContinuous"/>
    </xf>
    <xf numFmtId="4" fontId="3" fillId="15" borderId="74">
      <alignment horizontal="right"/>
    </xf>
    <xf numFmtId="343" fontId="12" fillId="0" borderId="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343" fontId="41" fillId="0" borderId="0" applyNumberFormat="0" applyFill="0" applyBorder="0" applyProtection="0">
      <alignment wrapText="1"/>
    </xf>
    <xf numFmtId="343" fontId="47" fillId="0" borderId="0" applyNumberFormat="0" applyFill="0" applyBorder="0" applyProtection="0">
      <alignment wrapText="1"/>
    </xf>
    <xf numFmtId="343" fontId="47" fillId="0" borderId="0" applyNumberFormat="0" applyFill="0" applyBorder="0" applyProtection="0"/>
    <xf numFmtId="343" fontId="273" fillId="0" borderId="0" applyNumberFormat="0" applyFill="0" applyBorder="0" applyProtection="0">
      <alignment horizontal="center" wrapText="1"/>
    </xf>
    <xf numFmtId="343" fontId="41" fillId="0" borderId="70" applyNumberFormat="0" applyFill="0" applyProtection="0">
      <alignment horizontal="right" wrapText="1"/>
    </xf>
    <xf numFmtId="343" fontId="41" fillId="0" borderId="70" applyNumberFormat="0" applyFill="0" applyProtection="0">
      <alignment horizontal="left" wrapText="1"/>
    </xf>
    <xf numFmtId="349" fontId="3" fillId="0" borderId="0" applyFont="0" applyFill="0" applyBorder="0" applyAlignment="0" applyProtection="0"/>
    <xf numFmtId="40" fontId="274"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343" fontId="22" fillId="0" borderId="0" applyFont="0" applyFill="0" applyBorder="0" applyAlignment="0" applyProtection="0"/>
    <xf numFmtId="350" fontId="6" fillId="0" borderId="70" applyFont="0" applyFill="0" applyBorder="0" applyAlignment="0" applyProtection="0"/>
    <xf numFmtId="350" fontId="266" fillId="0" borderId="0" applyFont="0" applyFill="0" applyBorder="0" applyAlignment="0" applyProtection="0"/>
    <xf numFmtId="185" fontId="9" fillId="0" borderId="0" applyFont="0" applyFill="0" applyBorder="0" applyAlignment="0" applyProtection="0"/>
    <xf numFmtId="39" fontId="9" fillId="0" borderId="0" applyFont="0" applyFill="0" applyBorder="0" applyAlignment="0" applyProtection="0"/>
    <xf numFmtId="343" fontId="275" fillId="0" borderId="0"/>
    <xf numFmtId="343" fontId="275" fillId="0" borderId="0"/>
    <xf numFmtId="343" fontId="7" fillId="0" borderId="0"/>
    <xf numFmtId="0" fontId="257" fillId="84" borderId="76" applyNumberFormat="0" applyFont="0" applyAlignment="0" applyProtection="0"/>
    <xf numFmtId="343" fontId="276" fillId="0" borderId="0" applyNumberFormat="0" applyFill="0" applyBorder="0" applyAlignment="0" applyProtection="0"/>
    <xf numFmtId="343" fontId="88" fillId="0" borderId="70">
      <alignment horizontal="centerContinuous" vertical="center"/>
    </xf>
    <xf numFmtId="343" fontId="88" fillId="0" borderId="0">
      <alignment horizontal="centerContinuous" vertical="center"/>
    </xf>
    <xf numFmtId="343" fontId="68" fillId="0" borderId="0">
      <alignment horizontal="centerContinuous" vertical="center"/>
    </xf>
    <xf numFmtId="351" fontId="266" fillId="0" borderId="0" applyFont="0" applyFill="0" applyBorder="0" applyAlignment="0" applyProtection="0"/>
    <xf numFmtId="349"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352" fontId="277" fillId="0" borderId="0" applyFont="0" applyFill="0" applyBorder="0" applyAlignment="0" applyProtection="0"/>
    <xf numFmtId="353" fontId="22" fillId="0" borderId="0" applyFont="0" applyFill="0" applyBorder="0" applyAlignment="0" applyProtection="0">
      <alignment horizontal="right"/>
    </xf>
    <xf numFmtId="44" fontId="3" fillId="0" borderId="0" applyFont="0" applyFill="0" applyBorder="0" applyAlignment="0" applyProtection="0"/>
    <xf numFmtId="44" fontId="3"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354" fontId="5" fillId="0" borderId="0" applyFont="0" applyFill="0" applyBorder="0" applyProtection="0">
      <alignment horizontal="right"/>
    </xf>
    <xf numFmtId="343" fontId="3" fillId="0" borderId="0" applyFont="0" applyFill="0" applyBorder="0" applyAlignment="0" applyProtection="0"/>
    <xf numFmtId="14" fontId="15" fillId="0" borderId="0" applyFont="0" applyFill="0" applyBorder="0" applyAlignment="0" applyProtection="0"/>
    <xf numFmtId="14" fontId="51" fillId="0" borderId="0" applyFill="0" applyBorder="0" applyAlignment="0"/>
    <xf numFmtId="14" fontId="51" fillId="0" borderId="0" applyFill="0" applyBorder="0" applyAlignment="0"/>
    <xf numFmtId="14" fontId="51" fillId="0" borderId="0" applyFill="0" applyBorder="0" applyAlignment="0"/>
    <xf numFmtId="355" fontId="5" fillId="0" borderId="0"/>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343" fontId="66" fillId="0" borderId="77" applyNumberFormat="0" applyFont="0" applyFill="0" applyAlignment="0" applyProtection="0"/>
    <xf numFmtId="165" fontId="151" fillId="66" borderId="72">
      <alignment horizontal="right" vertical="center"/>
    </xf>
    <xf numFmtId="165" fontId="151" fillId="66" borderId="72">
      <alignment horizontal="right" vertical="center"/>
    </xf>
    <xf numFmtId="277" fontId="68" fillId="66" borderId="72">
      <alignment vertical="center"/>
    </xf>
    <xf numFmtId="277" fontId="68" fillId="66" borderId="72">
      <alignment vertical="center"/>
    </xf>
    <xf numFmtId="318" fontId="40" fillId="0" borderId="0" applyNumberFormat="0" applyFill="0" applyBorder="0" applyAlignment="0" applyProtection="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0" fontId="157" fillId="0" borderId="78" applyNumberFormat="0" applyFill="0" applyAlignment="0" applyProtection="0"/>
    <xf numFmtId="0" fontId="157" fillId="0" borderId="78" applyNumberFormat="0" applyFill="0" applyAlignment="0" applyProtection="0"/>
    <xf numFmtId="343" fontId="3" fillId="0" borderId="0" applyFill="0" applyBorder="0" applyAlignment="0" applyProtection="0"/>
    <xf numFmtId="356" fontId="6" fillId="0" borderId="0" applyFont="0" applyFill="0" applyBorder="0" applyAlignment="0">
      <alignment vertical="center"/>
    </xf>
    <xf numFmtId="343" fontId="12" fillId="0" borderId="0" applyNumberFormat="0" applyFill="0" applyBorder="0" applyAlignment="0" applyProtection="0"/>
    <xf numFmtId="343" fontId="3" fillId="0" borderId="0" applyNumberFormat="0" applyBorder="0" applyAlignment="0" applyProtection="0">
      <alignment horizontal="left"/>
    </xf>
    <xf numFmtId="343" fontId="10" fillId="0" borderId="0"/>
    <xf numFmtId="345" fontId="41" fillId="64" borderId="0" applyNumberFormat="0" applyBorder="0">
      <alignment horizontal="center" vertical="center"/>
    </xf>
    <xf numFmtId="343" fontId="15" fillId="0" borderId="0" applyNumberFormat="0" applyFill="0" applyBorder="0" applyProtection="0">
      <alignment wrapText="1"/>
    </xf>
    <xf numFmtId="343" fontId="69" fillId="0" borderId="0" applyNumberFormat="0" applyFill="0" applyBorder="0" applyProtection="0">
      <alignment wrapText="1"/>
    </xf>
    <xf numFmtId="38" fontId="35" fillId="58" borderId="0" applyNumberFormat="0" applyFont="0" applyBorder="0" applyAlignment="0" applyProtection="0"/>
    <xf numFmtId="343" fontId="3" fillId="24" borderId="0" applyNumberFormat="0" applyFont="0" applyBorder="0" applyAlignment="0" applyProtection="0"/>
    <xf numFmtId="343" fontId="278" fillId="0" borderId="0" applyNumberFormat="0" applyFill="0" applyProtection="0">
      <alignment horizontal="left"/>
    </xf>
    <xf numFmtId="343" fontId="279" fillId="0" borderId="0">
      <alignment horizontal="centerContinuous" vertical="center"/>
    </xf>
    <xf numFmtId="343" fontId="280" fillId="0" borderId="0">
      <alignment horizontal="centerContinuous" vertical="center"/>
    </xf>
    <xf numFmtId="343" fontId="47" fillId="0" borderId="47" applyNumberFormat="0" applyAlignment="0" applyProtection="0">
      <alignment horizontal="left" vertical="center"/>
    </xf>
    <xf numFmtId="168" fontId="47" fillId="0" borderId="65">
      <alignment horizontal="left" vertical="center"/>
    </xf>
    <xf numFmtId="168" fontId="47" fillId="0" borderId="65">
      <alignment horizontal="left" vertical="center"/>
    </xf>
    <xf numFmtId="0" fontId="47" fillId="0" borderId="65">
      <alignment horizontal="left" vertical="center"/>
    </xf>
    <xf numFmtId="0"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76" borderId="65" applyFill="0">
      <alignment horizontal="center"/>
    </xf>
    <xf numFmtId="168" fontId="47" fillId="76" borderId="65" applyFill="0">
      <alignment horizontal="center"/>
    </xf>
    <xf numFmtId="0" fontId="47" fillId="76" borderId="65" applyFill="0">
      <alignment horizontal="center"/>
    </xf>
    <xf numFmtId="0"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24" fillId="76" borderId="65" applyFill="0">
      <alignment horizontal="center"/>
    </xf>
    <xf numFmtId="168" fontId="24" fillId="76" borderId="65" applyFill="0">
      <alignment horizontal="center"/>
    </xf>
    <xf numFmtId="0" fontId="24" fillId="76" borderId="65" applyFill="0">
      <alignment horizontal="center"/>
    </xf>
    <xf numFmtId="0"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343" fontId="107" fillId="0" borderId="70" applyFill="0" applyProtection="0">
      <alignment horizontal="center"/>
    </xf>
    <xf numFmtId="343" fontId="281" fillId="0" borderId="70">
      <alignment horizontal="center"/>
    </xf>
    <xf numFmtId="1" fontId="41" fillId="0" borderId="0" applyFill="0" applyBorder="0" applyProtection="0">
      <alignment horizontal="center"/>
    </xf>
    <xf numFmtId="41" fontId="282" fillId="0" borderId="0">
      <alignment horizontal="center"/>
    </xf>
    <xf numFmtId="1" fontId="24" fillId="0" borderId="0" applyFill="0" applyBorder="0" applyProtection="0">
      <alignment horizontal="center"/>
    </xf>
    <xf numFmtId="1" fontId="47" fillId="0" borderId="0" applyFill="0" applyBorder="0" applyProtection="0">
      <alignment horizontal="center"/>
    </xf>
    <xf numFmtId="1" fontId="50" fillId="0" borderId="0" applyFill="0" applyBorder="0" applyProtection="0">
      <alignment horizontal="center"/>
    </xf>
    <xf numFmtId="1" fontId="186" fillId="0" borderId="0" applyFill="0" applyBorder="0" applyProtection="0">
      <alignment horizontal="center"/>
    </xf>
    <xf numFmtId="1" fontId="283" fillId="0" borderId="0" applyFill="0" applyBorder="0" applyProtection="0">
      <alignment horizontal="center"/>
    </xf>
    <xf numFmtId="41" fontId="284" fillId="0" borderId="0">
      <alignment horizontal="center"/>
    </xf>
    <xf numFmtId="41" fontId="62" fillId="0" borderId="0">
      <alignment horizontal="center"/>
    </xf>
    <xf numFmtId="41" fontId="63" fillId="0" borderId="0">
      <alignment horizontal="center"/>
    </xf>
    <xf numFmtId="185" fontId="15" fillId="0" borderId="70">
      <alignment horizontal="right" vertical="center"/>
    </xf>
    <xf numFmtId="343" fontId="186" fillId="0" borderId="0" applyNumberFormat="0" applyFill="0" applyBorder="0" applyAlignment="0" applyProtection="0"/>
    <xf numFmtId="343" fontId="186" fillId="0" borderId="0" applyNumberFormat="0" applyFill="0" applyBorder="0" applyAlignment="0" applyProtection="0"/>
    <xf numFmtId="343" fontId="186" fillId="0" borderId="0" applyNumberFormat="0" applyFill="0" applyBorder="0" applyAlignment="0" applyProtection="0"/>
    <xf numFmtId="343" fontId="47" fillId="0" borderId="0" applyNumberFormat="0" applyFill="0" applyBorder="0" applyAlignment="0" applyProtection="0"/>
    <xf numFmtId="343" fontId="76" fillId="0" borderId="79" applyNumberFormat="0" applyFill="0" applyAlignment="0" applyProtection="0"/>
    <xf numFmtId="185" fontId="35" fillId="110" borderId="0" applyNumberFormat="0" applyBorder="0" applyAlignment="0" applyProtection="0"/>
    <xf numFmtId="3" fontId="84" fillId="0" borderId="0"/>
    <xf numFmtId="343" fontId="76" fillId="0" borderId="0" applyNumberFormat="0" applyFill="0" applyBorder="0" applyAlignment="0"/>
    <xf numFmtId="343" fontId="285" fillId="0" borderId="0">
      <alignment horizontal="centerContinuous"/>
    </xf>
    <xf numFmtId="279" fontId="286" fillId="0" borderId="0"/>
    <xf numFmtId="0" fontId="24" fillId="49" borderId="74">
      <alignment horizontal="left" vertical="center" wrapText="1"/>
    </xf>
    <xf numFmtId="343" fontId="15" fillId="0" borderId="0" applyNumberFormat="0" applyFill="0" applyBorder="0" applyProtection="0">
      <alignment horizontal="left"/>
    </xf>
    <xf numFmtId="343" fontId="41" fillId="0" borderId="0" applyNumberFormat="0" applyFill="0" applyBorder="0" applyProtection="0">
      <alignment horizontal="left"/>
    </xf>
    <xf numFmtId="38" fontId="287" fillId="66" borderId="15" applyNumberFormat="0" applyFont="0" applyAlignment="0" applyProtection="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198" fontId="3" fillId="0" borderId="0" applyFont="0" applyFill="0" applyBorder="0" applyAlignment="0" applyProtection="0"/>
    <xf numFmtId="0" fontId="131" fillId="12" borderId="74">
      <alignment horizontal="right"/>
    </xf>
    <xf numFmtId="14" fontId="7" fillId="0" borderId="0" applyFont="0" applyFill="0" applyBorder="0" applyAlignment="0" applyProtection="0"/>
    <xf numFmtId="313" fontId="5" fillId="0" borderId="0">
      <alignment horizontal="center" vertical="center"/>
    </xf>
    <xf numFmtId="202" fontId="5" fillId="0" borderId="0">
      <alignment horizontal="center" vertical="center"/>
    </xf>
    <xf numFmtId="343" fontId="5" fillId="0" borderId="0" applyNumberFormat="0" applyFill="0" applyBorder="0" applyAlignment="0" applyProtection="0"/>
    <xf numFmtId="343" fontId="5" fillId="0" borderId="0" applyNumberFormat="0" applyFill="0" applyBorder="0" applyAlignment="0" applyProtection="0"/>
    <xf numFmtId="343" fontId="288" fillId="0" borderId="0" applyNumberFormat="0" applyFill="0" applyBorder="0" applyAlignment="0" applyProtection="0"/>
    <xf numFmtId="37" fontId="289" fillId="0" borderId="0" applyNumberFormat="0" applyFill="0" applyBorder="0" applyAlignment="0" applyProtection="0">
      <alignment horizontal="center"/>
    </xf>
    <xf numFmtId="37" fontId="289" fillId="0" borderId="0" applyNumberFormat="0" applyFill="0" applyBorder="0" applyAlignment="0" applyProtection="0">
      <alignment horizontal="center"/>
    </xf>
    <xf numFmtId="357" fontId="5" fillId="0" borderId="0"/>
    <xf numFmtId="358" fontId="3" fillId="0" borderId="0" applyFont="0" applyFill="0" applyBorder="0" applyAlignment="0" applyProtection="0"/>
    <xf numFmtId="359" fontId="3" fillId="0" borderId="0" applyFont="0" applyFill="0" applyBorder="0" applyAlignment="0" applyProtection="0"/>
    <xf numFmtId="360" fontId="266" fillId="0" borderId="0" applyFont="0" applyFill="0" applyBorder="0" applyAlignment="0" applyProtection="0"/>
    <xf numFmtId="343" fontId="5" fillId="0" borderId="0"/>
    <xf numFmtId="343" fontId="1" fillId="0" borderId="0"/>
    <xf numFmtId="168" fontId="238" fillId="83" borderId="65"/>
    <xf numFmtId="168" fontId="238" fillId="83" borderId="65"/>
    <xf numFmtId="0" fontId="238" fillId="83" borderId="65"/>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0" fontId="238" fillId="83" borderId="65"/>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9" fillId="83" borderId="65"/>
    <xf numFmtId="168" fontId="239" fillId="83" borderId="65"/>
    <xf numFmtId="0" fontId="239" fillId="83" borderId="65"/>
    <xf numFmtId="0"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72" fontId="3" fillId="0" borderId="80" applyNumberFormat="0" applyFont="0" applyFill="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2"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0"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39"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39" borderId="0" applyNumberFormat="0" applyBorder="0" applyAlignment="0" applyProtection="0"/>
    <xf numFmtId="203" fontId="52" fillId="39" borderId="0" applyNumberFormat="0" applyBorder="0" applyAlignment="0" applyProtection="0"/>
    <xf numFmtId="203" fontId="52" fillId="39" borderId="0" applyNumberFormat="0" applyBorder="0" applyAlignment="0" applyProtection="0"/>
    <xf numFmtId="203" fontId="52" fillId="39"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0" borderId="0"/>
    <xf numFmtId="203" fontId="52" fillId="0" borderId="0"/>
    <xf numFmtId="203" fontId="52" fillId="0" borderId="0"/>
    <xf numFmtId="203" fontId="52" fillId="0" borderId="0"/>
    <xf numFmtId="203" fontId="52" fillId="0" borderId="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7" borderId="0" applyNumberFormat="0" applyBorder="0" applyAlignment="0" applyProtection="0"/>
    <xf numFmtId="203" fontId="52" fillId="24" borderId="31" applyNumberFormat="0" applyFont="0" applyAlignment="0" applyProtection="0"/>
    <xf numFmtId="203" fontId="52" fillId="0" borderId="0"/>
    <xf numFmtId="203" fontId="52" fillId="0" borderId="0"/>
    <xf numFmtId="203" fontId="52" fillId="0" borderId="0"/>
    <xf numFmtId="203" fontId="52" fillId="0" borderId="0"/>
    <xf numFmtId="203" fontId="52" fillId="0" borderId="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0" borderId="0"/>
    <xf numFmtId="203" fontId="52" fillId="41" borderId="0" applyNumberFormat="0" applyBorder="0" applyAlignment="0" applyProtection="0"/>
    <xf numFmtId="203" fontId="52" fillId="0" borderId="0"/>
    <xf numFmtId="203" fontId="52" fillId="0" borderId="0"/>
    <xf numFmtId="203" fontId="52" fillId="0" borderId="0"/>
    <xf numFmtId="203" fontId="52" fillId="0" borderId="0"/>
    <xf numFmtId="203" fontId="52" fillId="0" borderId="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0" borderId="0"/>
    <xf numFmtId="203" fontId="52" fillId="0" borderId="0"/>
    <xf numFmtId="203" fontId="52" fillId="0" borderId="0"/>
    <xf numFmtId="203" fontId="52" fillId="0" borderId="0"/>
    <xf numFmtId="203" fontId="52" fillId="0" borderId="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0" borderId="0"/>
    <xf numFmtId="203" fontId="52" fillId="0" borderId="0"/>
    <xf numFmtId="203" fontId="52" fillId="0" borderId="0"/>
    <xf numFmtId="203" fontId="52" fillId="0" borderId="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0" borderId="0" applyFill="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0" borderId="0" applyFill="0" applyBorder="0" applyAlignment="0" applyProtection="0"/>
    <xf numFmtId="203" fontId="52" fillId="0" borderId="0" applyFill="0" applyBorder="0" applyAlignment="0" applyProtection="0"/>
    <xf numFmtId="203" fontId="52" fillId="0" borderId="0" applyFill="0" applyBorder="0" applyAlignment="0" applyProtection="0"/>
    <xf numFmtId="203" fontId="52" fillId="0" borderId="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cellStyleXfs>
  <cellXfs count="378">
    <xf numFmtId="0" fontId="0" fillId="0" borderId="0" xfId="0"/>
    <xf numFmtId="0" fontId="263" fillId="0" borderId="0" xfId="0" applyFont="1" applyAlignment="1">
      <alignment horizontal="left" vertical="top" readingOrder="1"/>
    </xf>
    <xf numFmtId="0" fontId="262" fillId="0" borderId="0" xfId="0" applyFont="1" applyAlignment="1">
      <alignment vertical="top" readingOrder="1"/>
    </xf>
    <xf numFmtId="0" fontId="126" fillId="0" borderId="0" xfId="0" applyFont="1"/>
    <xf numFmtId="0" fontId="290" fillId="0" borderId="0" xfId="0" applyFont="1"/>
    <xf numFmtId="0" fontId="291" fillId="0" borderId="0" xfId="0" applyFont="1"/>
    <xf numFmtId="44" fontId="292" fillId="0" borderId="0" xfId="6724" applyFont="1" applyAlignment="1">
      <alignment horizontal="left"/>
    </xf>
    <xf numFmtId="0" fontId="293" fillId="0" borderId="2" xfId="0" applyFont="1" applyFill="1" applyBorder="1"/>
    <xf numFmtId="0" fontId="294" fillId="0" borderId="2" xfId="0" quotePrefix="1" applyFont="1" applyFill="1" applyBorder="1" applyAlignment="1">
      <alignment horizontal="center"/>
    </xf>
    <xf numFmtId="0" fontId="294" fillId="0" borderId="2" xfId="0" applyFont="1" applyFill="1" applyBorder="1" applyAlignment="1">
      <alignment horizontal="center"/>
    </xf>
    <xf numFmtId="0" fontId="126" fillId="0" borderId="0" xfId="0" applyFont="1" applyFill="1"/>
    <xf numFmtId="0" fontId="290" fillId="0" borderId="0" xfId="0" applyFont="1" applyFill="1"/>
    <xf numFmtId="0" fontId="295" fillId="0" borderId="0" xfId="0" applyFont="1"/>
    <xf numFmtId="5" fontId="24" fillId="0" borderId="70" xfId="0" applyNumberFormat="1" applyFont="1" applyFill="1" applyBorder="1" applyAlignment="1">
      <alignment horizontal="centerContinuous" wrapText="1"/>
    </xf>
    <xf numFmtId="5" fontId="293" fillId="0" borderId="0" xfId="0" applyNumberFormat="1" applyFont="1" applyAlignment="1">
      <alignment horizontal="center" wrapText="1"/>
    </xf>
    <xf numFmtId="0" fontId="293" fillId="0" borderId="0" xfId="0" applyFont="1"/>
    <xf numFmtId="5" fontId="296" fillId="0" borderId="0" xfId="0" applyNumberFormat="1" applyFont="1" applyFill="1"/>
    <xf numFmtId="5" fontId="3" fillId="0" borderId="0" xfId="0" applyNumberFormat="1" applyFont="1" applyFill="1"/>
    <xf numFmtId="5" fontId="290" fillId="0" borderId="0" xfId="0" applyNumberFormat="1" applyFont="1"/>
    <xf numFmtId="0" fontId="126" fillId="0" borderId="0" xfId="0" applyFont="1" applyAlignment="1">
      <alignment horizontal="left" indent="2"/>
    </xf>
    <xf numFmtId="0" fontId="126" fillId="0" borderId="0" xfId="0" applyFont="1" applyAlignment="1">
      <alignment horizontal="left" indent="4"/>
    </xf>
    <xf numFmtId="0" fontId="126" fillId="0" borderId="0" xfId="0" applyFont="1" applyAlignment="1">
      <alignment horizontal="left" wrapText="1" indent="4"/>
    </xf>
    <xf numFmtId="5" fontId="24" fillId="0" borderId="64" xfId="0" applyNumberFormat="1" applyFont="1" applyFill="1" applyBorder="1"/>
    <xf numFmtId="0" fontId="298" fillId="0" borderId="0" xfId="0" applyFont="1"/>
    <xf numFmtId="0" fontId="126" fillId="0" borderId="0" xfId="0" applyFont="1" applyAlignment="1">
      <alignment horizontal="left"/>
    </xf>
    <xf numFmtId="5" fontId="24" fillId="0" borderId="66" xfId="0" applyNumberFormat="1" applyFont="1" applyFill="1" applyBorder="1"/>
    <xf numFmtId="5" fontId="126" fillId="0" borderId="0" xfId="0" applyNumberFormat="1" applyFont="1"/>
    <xf numFmtId="170" fontId="126" fillId="0" borderId="0" xfId="0" applyNumberFormat="1" applyFont="1"/>
    <xf numFmtId="170" fontId="126" fillId="0" borderId="0" xfId="0" applyNumberFormat="1" applyFont="1" applyFill="1"/>
    <xf numFmtId="5" fontId="126" fillId="0" borderId="0" xfId="0" applyNumberFormat="1" applyFont="1" applyFill="1"/>
    <xf numFmtId="170" fontId="126" fillId="0" borderId="0" xfId="0" applyNumberFormat="1" applyFont="1" applyBorder="1"/>
    <xf numFmtId="14" fontId="299" fillId="0" borderId="0" xfId="0" applyNumberFormat="1" applyFont="1"/>
    <xf numFmtId="0" fontId="126" fillId="0" borderId="0" xfId="0" applyFont="1" applyBorder="1" applyAlignment="1">
      <alignment horizontal="centerContinuous"/>
    </xf>
    <xf numFmtId="0" fontId="126" fillId="0" borderId="0" xfId="0" applyFont="1" applyBorder="1"/>
    <xf numFmtId="0" fontId="294" fillId="95" borderId="2" xfId="0" quotePrefix="1" applyFont="1" applyFill="1" applyBorder="1" applyAlignment="1">
      <alignment horizontal="center"/>
    </xf>
    <xf numFmtId="0" fontId="294" fillId="0" borderId="2" xfId="0" applyFont="1" applyBorder="1" applyAlignment="1">
      <alignment horizontal="center"/>
    </xf>
    <xf numFmtId="341" fontId="126" fillId="0" borderId="0" xfId="0" applyNumberFormat="1" applyFont="1"/>
    <xf numFmtId="0" fontId="293" fillId="0" borderId="0" xfId="0" applyFont="1" applyFill="1" applyBorder="1"/>
    <xf numFmtId="5" fontId="300" fillId="95" borderId="0" xfId="0" applyNumberFormat="1" applyFont="1" applyFill="1" applyBorder="1"/>
    <xf numFmtId="5" fontId="300" fillId="0" borderId="0" xfId="0" applyNumberFormat="1" applyFont="1" applyFill="1" applyBorder="1"/>
    <xf numFmtId="5" fontId="24" fillId="95" borderId="0" xfId="0" applyNumberFormat="1" applyFont="1" applyFill="1" applyBorder="1"/>
    <xf numFmtId="0" fontId="292" fillId="0" borderId="0" xfId="0" quotePrefix="1" applyFont="1" applyFill="1"/>
    <xf numFmtId="5" fontId="126" fillId="95" borderId="0" xfId="0" applyNumberFormat="1" applyFont="1" applyFill="1"/>
    <xf numFmtId="5" fontId="301" fillId="95" borderId="0" xfId="0" applyNumberFormat="1" applyFont="1" applyFill="1" applyBorder="1"/>
    <xf numFmtId="170" fontId="126" fillId="0" borderId="0" xfId="0" applyNumberFormat="1" applyFont="1" applyFill="1" applyBorder="1"/>
    <xf numFmtId="0" fontId="126" fillId="0" borderId="0" xfId="0" quotePrefix="1" applyFont="1" applyFill="1" applyAlignment="1">
      <alignment horizontal="left" indent="1"/>
    </xf>
    <xf numFmtId="5" fontId="3" fillId="95" borderId="0" xfId="0" applyNumberFormat="1" applyFont="1" applyFill="1"/>
    <xf numFmtId="0" fontId="3" fillId="0" borderId="0" xfId="0" quotePrefix="1" applyFont="1" applyFill="1" applyAlignment="1">
      <alignment horizontal="left" indent="1"/>
    </xf>
    <xf numFmtId="0" fontId="293" fillId="0" borderId="64" xfId="0" quotePrefix="1" applyFont="1" applyFill="1" applyBorder="1"/>
    <xf numFmtId="5" fontId="24" fillId="0" borderId="4" xfId="0" applyNumberFormat="1" applyFont="1" applyFill="1" applyBorder="1" applyAlignment="1"/>
    <xf numFmtId="5" fontId="24" fillId="95" borderId="64" xfId="0" applyNumberFormat="1" applyFont="1" applyFill="1" applyBorder="1"/>
    <xf numFmtId="5" fontId="3" fillId="95" borderId="0" xfId="0" applyNumberFormat="1" applyFont="1" applyFill="1" applyBorder="1"/>
    <xf numFmtId="0" fontId="293" fillId="0" borderId="64" xfId="0" quotePrefix="1" applyFont="1" applyFill="1" applyBorder="1" applyAlignment="1">
      <alignment horizontal="left"/>
    </xf>
    <xf numFmtId="0" fontId="295" fillId="0" borderId="0" xfId="0" applyFont="1" applyBorder="1"/>
    <xf numFmtId="5" fontId="126" fillId="0" borderId="0" xfId="0" applyNumberFormat="1" applyFont="1" applyBorder="1"/>
    <xf numFmtId="5" fontId="24" fillId="0" borderId="0" xfId="0" applyNumberFormat="1" applyFont="1" applyFill="1" applyBorder="1"/>
    <xf numFmtId="5" fontId="126" fillId="95" borderId="0" xfId="0" applyNumberFormat="1" applyFont="1" applyFill="1" applyBorder="1"/>
    <xf numFmtId="5" fontId="24" fillId="95" borderId="64" xfId="0" applyNumberFormat="1" applyFont="1" applyFill="1" applyBorder="1" applyAlignment="1"/>
    <xf numFmtId="5" fontId="24" fillId="0" borderId="64" xfId="0" applyNumberFormat="1" applyFont="1" applyFill="1" applyBorder="1" applyAlignment="1"/>
    <xf numFmtId="0" fontId="126" fillId="0" borderId="0" xfId="0" applyFont="1" applyAlignment="1">
      <alignment horizontal="left" indent="1"/>
    </xf>
    <xf numFmtId="0" fontId="126" fillId="0" borderId="0" xfId="0" applyFont="1" applyFill="1" applyBorder="1"/>
    <xf numFmtId="0" fontId="294" fillId="0" borderId="0" xfId="0" applyFont="1" applyAlignment="1"/>
    <xf numFmtId="0" fontId="293" fillId="0" borderId="2" xfId="0" applyFont="1" applyBorder="1"/>
    <xf numFmtId="0" fontId="303" fillId="0" borderId="0" xfId="0" applyFont="1" applyBorder="1"/>
    <xf numFmtId="0" fontId="293" fillId="95" borderId="0" xfId="0" applyFont="1" applyFill="1" applyBorder="1" applyAlignment="1">
      <alignment horizontal="center"/>
    </xf>
    <xf numFmtId="0" fontId="293" fillId="0" borderId="0" xfId="0" applyFont="1" applyBorder="1" applyAlignment="1">
      <alignment horizontal="center"/>
    </xf>
    <xf numFmtId="5" fontId="3" fillId="95" borderId="0" xfId="0" applyNumberFormat="1" applyFont="1" applyFill="1" applyBorder="1" applyAlignment="1">
      <alignment horizontal="right"/>
    </xf>
    <xf numFmtId="5" fontId="3" fillId="0" borderId="0" xfId="0" applyNumberFormat="1" applyFont="1" applyFill="1" applyBorder="1" applyAlignment="1">
      <alignment horizontal="right"/>
    </xf>
    <xf numFmtId="0" fontId="293" fillId="0" borderId="4" xfId="0" applyFont="1" applyFill="1" applyBorder="1"/>
    <xf numFmtId="5" fontId="24" fillId="95" borderId="4" xfId="0" applyNumberFormat="1" applyFont="1" applyFill="1" applyBorder="1" applyAlignment="1">
      <alignment horizontal="right"/>
    </xf>
    <xf numFmtId="5" fontId="24" fillId="0" borderId="4" xfId="0" applyNumberFormat="1" applyFont="1" applyFill="1" applyBorder="1" applyAlignment="1">
      <alignment horizontal="right"/>
    </xf>
    <xf numFmtId="5" fontId="293" fillId="95" borderId="0" xfId="0" applyNumberFormat="1" applyFont="1" applyFill="1" applyBorder="1" applyAlignment="1"/>
    <xf numFmtId="5" fontId="293" fillId="0" borderId="0" xfId="0" applyNumberFormat="1" applyFont="1" applyFill="1" applyBorder="1" applyAlignment="1"/>
    <xf numFmtId="0" fontId="126" fillId="0" borderId="0" xfId="0" applyFont="1" applyAlignment="1">
      <alignment horizontal="center"/>
    </xf>
    <xf numFmtId="0" fontId="304" fillId="0" borderId="0" xfId="0" applyFont="1" applyFill="1" applyBorder="1"/>
    <xf numFmtId="0" fontId="305" fillId="95" borderId="0" xfId="0" applyFont="1" applyFill="1" applyBorder="1" applyAlignment="1"/>
    <xf numFmtId="0" fontId="305" fillId="0" borderId="0" xfId="0" applyFont="1" applyFill="1" applyBorder="1" applyAlignment="1"/>
    <xf numFmtId="0" fontId="292" fillId="0" borderId="0" xfId="0" applyFont="1" applyFill="1" applyBorder="1"/>
    <xf numFmtId="164" fontId="292" fillId="95" borderId="0" xfId="1" applyNumberFormat="1" applyFont="1" applyFill="1" applyBorder="1" applyAlignment="1">
      <alignment horizontal="right"/>
    </xf>
    <xf numFmtId="164" fontId="292" fillId="0" borderId="0" xfId="1" applyNumberFormat="1" applyFont="1" applyFill="1" applyBorder="1" applyAlignment="1">
      <alignment horizontal="right"/>
    </xf>
    <xf numFmtId="0" fontId="305" fillId="0" borderId="64" xfId="0" applyFont="1" applyFill="1" applyBorder="1"/>
    <xf numFmtId="164" fontId="305" fillId="95" borderId="64" xfId="1" applyNumberFormat="1" applyFont="1" applyFill="1" applyBorder="1" applyAlignment="1">
      <alignment horizontal="right"/>
    </xf>
    <xf numFmtId="164" fontId="305" fillId="0" borderId="64" xfId="1" applyNumberFormat="1" applyFont="1" applyFill="1" applyBorder="1" applyAlignment="1">
      <alignment horizontal="right"/>
    </xf>
    <xf numFmtId="0" fontId="303" fillId="0" borderId="0" xfId="0" applyFont="1" applyFill="1" applyBorder="1"/>
    <xf numFmtId="5" fontId="305" fillId="95" borderId="0" xfId="0" applyNumberFormat="1" applyFont="1" applyFill="1" applyBorder="1" applyAlignment="1"/>
    <xf numFmtId="0" fontId="293" fillId="95" borderId="0" xfId="0" applyFont="1" applyFill="1" applyBorder="1" applyAlignment="1"/>
    <xf numFmtId="0" fontId="293" fillId="0" borderId="0" xfId="0" applyFont="1" applyFill="1" applyBorder="1" applyAlignment="1"/>
    <xf numFmtId="0" fontId="292" fillId="0" borderId="0" xfId="0" quotePrefix="1" applyFont="1"/>
    <xf numFmtId="0" fontId="291" fillId="0" borderId="0" xfId="0" applyFont="1" applyAlignment="1"/>
    <xf numFmtId="0" fontId="291" fillId="0" borderId="0" xfId="0" applyFont="1" applyAlignment="1">
      <alignment horizontal="left"/>
    </xf>
    <xf numFmtId="0" fontId="294" fillId="0" borderId="70" xfId="0" applyFont="1" applyBorder="1" applyAlignment="1">
      <alignment horizontal="center"/>
    </xf>
    <xf numFmtId="0" fontId="306" fillId="0" borderId="0" xfId="0" applyFont="1" applyBorder="1"/>
    <xf numFmtId="0" fontId="293" fillId="0" borderId="0" xfId="0" applyFont="1" applyBorder="1" applyAlignment="1">
      <alignment horizontal="left" indent="1"/>
    </xf>
    <xf numFmtId="0" fontId="293" fillId="0" borderId="0" xfId="0" applyFont="1" applyFill="1" applyBorder="1" applyAlignment="1">
      <alignment horizontal="left" indent="1"/>
    </xf>
    <xf numFmtId="0" fontId="293" fillId="0" borderId="64" xfId="0" applyFont="1" applyFill="1" applyBorder="1"/>
    <xf numFmtId="5" fontId="293" fillId="0" borderId="64" xfId="0" applyNumberFormat="1" applyFont="1" applyFill="1" applyBorder="1" applyAlignment="1"/>
    <xf numFmtId="5" fontId="293" fillId="0" borderId="72" xfId="0" applyNumberFormat="1" applyFont="1" applyFill="1" applyBorder="1" applyAlignment="1"/>
    <xf numFmtId="0" fontId="292" fillId="0" borderId="0" xfId="0" applyFont="1" applyFill="1" applyBorder="1" applyAlignment="1">
      <alignment horizontal="left" indent="1"/>
    </xf>
    <xf numFmtId="164" fontId="292" fillId="95" borderId="0" xfId="1" applyNumberFormat="1" applyFont="1" applyFill="1" applyBorder="1" applyAlignment="1"/>
    <xf numFmtId="164" fontId="292" fillId="0" borderId="0" xfId="1" applyNumberFormat="1" applyFont="1" applyFill="1" applyBorder="1" applyAlignment="1"/>
    <xf numFmtId="0" fontId="292" fillId="0" borderId="0" xfId="0" quotePrefix="1" applyFont="1" applyFill="1" applyBorder="1" applyAlignment="1">
      <alignment horizontal="left" indent="1"/>
    </xf>
    <xf numFmtId="0" fontId="293" fillId="0" borderId="0" xfId="0" applyFont="1" applyFill="1"/>
    <xf numFmtId="5" fontId="24" fillId="95" borderId="0" xfId="0" applyNumberFormat="1" applyFont="1" applyFill="1" applyBorder="1" applyAlignment="1"/>
    <xf numFmtId="165" fontId="292" fillId="95" borderId="0" xfId="1" applyNumberFormat="1" applyFont="1" applyFill="1" applyBorder="1" applyAlignment="1"/>
    <xf numFmtId="165" fontId="292" fillId="0" borderId="0" xfId="1" applyNumberFormat="1" applyFont="1" applyFill="1" applyBorder="1" applyAlignment="1"/>
    <xf numFmtId="0" fontId="293" fillId="0" borderId="3" xfId="0" quotePrefix="1" applyFont="1" applyFill="1" applyBorder="1"/>
    <xf numFmtId="5" fontId="293" fillId="95" borderId="72" xfId="0" applyNumberFormat="1" applyFont="1" applyFill="1" applyBorder="1" applyAlignment="1"/>
    <xf numFmtId="0" fontId="305" fillId="0" borderId="6" xfId="0" quotePrefix="1" applyFont="1" applyFill="1" applyBorder="1"/>
    <xf numFmtId="0" fontId="305" fillId="0" borderId="71" xfId="0" quotePrefix="1" applyFont="1" applyFill="1" applyBorder="1"/>
    <xf numFmtId="5" fontId="126" fillId="95" borderId="0" xfId="0" applyNumberFormat="1" applyFont="1" applyFill="1" applyBorder="1" applyAlignment="1"/>
    <xf numFmtId="5" fontId="126" fillId="0" borderId="0" xfId="0" applyNumberFormat="1" applyFont="1" applyFill="1" applyBorder="1" applyAlignment="1"/>
    <xf numFmtId="0" fontId="293" fillId="0" borderId="0" xfId="0" applyFont="1" applyFill="1" applyAlignment="1">
      <alignment horizontal="center"/>
    </xf>
    <xf numFmtId="10" fontId="307" fillId="0" borderId="0" xfId="1" applyNumberFormat="1" applyFont="1" applyFill="1" applyAlignment="1">
      <alignment horizontal="center"/>
    </xf>
    <xf numFmtId="5" fontId="3" fillId="95" borderId="0" xfId="0" applyNumberFormat="1" applyFont="1" applyFill="1" applyBorder="1" applyAlignment="1"/>
    <xf numFmtId="5" fontId="3" fillId="0" borderId="0" xfId="0" applyNumberFormat="1" applyFont="1" applyFill="1" applyBorder="1" applyAlignment="1"/>
    <xf numFmtId="164" fontId="3" fillId="95" borderId="0" xfId="1" applyNumberFormat="1" applyFont="1" applyFill="1" applyBorder="1" applyAlignment="1"/>
    <xf numFmtId="164" fontId="3" fillId="0" borderId="0" xfId="1" applyNumberFormat="1" applyFont="1" applyFill="1" applyBorder="1" applyAlignment="1"/>
    <xf numFmtId="0" fontId="308" fillId="0" borderId="0" xfId="0" applyFont="1" applyFill="1"/>
    <xf numFmtId="5" fontId="309" fillId="95" borderId="0" xfId="0" applyNumberFormat="1" applyFont="1" applyFill="1" applyBorder="1" applyAlignment="1"/>
    <xf numFmtId="5" fontId="309" fillId="0" borderId="0" xfId="0" applyNumberFormat="1" applyFont="1" applyFill="1" applyBorder="1" applyAlignment="1"/>
    <xf numFmtId="0" fontId="3" fillId="0" borderId="0" xfId="0" applyFont="1" applyFill="1"/>
    <xf numFmtId="0" fontId="100" fillId="0" borderId="0" xfId="0" quotePrefix="1" applyFont="1" applyFill="1" applyAlignment="1">
      <alignment vertical="top" wrapText="1"/>
    </xf>
    <xf numFmtId="170" fontId="100" fillId="0" borderId="0" xfId="0" quotePrefix="1" applyNumberFormat="1" applyFont="1" applyFill="1" applyAlignment="1">
      <alignment vertical="top" wrapText="1"/>
    </xf>
    <xf numFmtId="170" fontId="100" fillId="0" borderId="0" xfId="0" quotePrefix="1" applyNumberFormat="1" applyFont="1" applyFill="1" applyBorder="1" applyAlignment="1">
      <alignment vertical="top" wrapText="1"/>
    </xf>
    <xf numFmtId="43" fontId="126" fillId="0" borderId="0" xfId="6469" applyFont="1" applyBorder="1"/>
    <xf numFmtId="325" fontId="126" fillId="0" borderId="0" xfId="0" applyNumberFormat="1" applyFont="1"/>
    <xf numFmtId="325" fontId="126" fillId="0" borderId="0" xfId="0" applyNumberFormat="1" applyFont="1" applyBorder="1"/>
    <xf numFmtId="342" fontId="126" fillId="0" borderId="0" xfId="0" applyNumberFormat="1" applyFont="1"/>
    <xf numFmtId="342" fontId="126" fillId="0" borderId="0" xfId="0" applyNumberFormat="1" applyFont="1" applyBorder="1"/>
    <xf numFmtId="341" fontId="126" fillId="0" borderId="0" xfId="0" applyNumberFormat="1" applyFont="1" applyBorder="1"/>
    <xf numFmtId="0" fontId="3" fillId="0" borderId="0" xfId="0" applyFont="1"/>
    <xf numFmtId="7" fontId="126" fillId="0" borderId="0" xfId="0" applyNumberFormat="1" applyFont="1" applyBorder="1"/>
    <xf numFmtId="0" fontId="303" fillId="0" borderId="0" xfId="0" applyFont="1"/>
    <xf numFmtId="0" fontId="126" fillId="95" borderId="0" xfId="0" applyFont="1" applyFill="1" applyBorder="1"/>
    <xf numFmtId="1" fontId="296" fillId="0" borderId="0" xfId="0" applyNumberFormat="1" applyFont="1" applyFill="1"/>
    <xf numFmtId="0" fontId="100" fillId="0" borderId="0" xfId="0" quotePrefix="1" applyFont="1" applyAlignment="1">
      <alignment horizontal="left" indent="1"/>
    </xf>
    <xf numFmtId="164" fontId="100" fillId="0" borderId="0" xfId="1" quotePrefix="1" applyNumberFormat="1" applyFont="1" applyFill="1" applyAlignment="1">
      <alignment horizontal="right"/>
    </xf>
    <xf numFmtId="164" fontId="100" fillId="0" borderId="0" xfId="1" quotePrefix="1" applyNumberFormat="1" applyFont="1" applyFill="1" applyBorder="1" applyAlignment="1">
      <alignment horizontal="right"/>
    </xf>
    <xf numFmtId="0" fontId="100" fillId="0" borderId="0" xfId="0" quotePrefix="1" applyFont="1"/>
    <xf numFmtId="0" fontId="100" fillId="0" borderId="0" xfId="0" quotePrefix="1" applyFont="1" applyFill="1"/>
    <xf numFmtId="0" fontId="100" fillId="0" borderId="2" xfId="0" quotePrefix="1" applyFont="1" applyFill="1" applyBorder="1" applyAlignment="1">
      <alignment horizontal="left" indent="1"/>
    </xf>
    <xf numFmtId="0" fontId="100" fillId="0" borderId="2" xfId="0" quotePrefix="1" applyFont="1" applyFill="1" applyBorder="1" applyAlignment="1">
      <alignment horizontal="right"/>
    </xf>
    <xf numFmtId="1" fontId="3" fillId="0" borderId="0" xfId="0" applyNumberFormat="1" applyFont="1" applyFill="1"/>
    <xf numFmtId="0" fontId="100" fillId="0" borderId="0" xfId="0" quotePrefix="1" applyFont="1" applyFill="1" applyAlignment="1">
      <alignment horizontal="left" indent="1"/>
    </xf>
    <xf numFmtId="0" fontId="305" fillId="0" borderId="0" xfId="0" quotePrefix="1" applyFont="1" applyFill="1" applyAlignment="1">
      <alignment horizontal="left" indent="1"/>
    </xf>
    <xf numFmtId="164" fontId="292" fillId="0" borderId="0" xfId="1" quotePrefix="1" applyNumberFormat="1" applyFont="1" applyFill="1" applyBorder="1" applyAlignment="1">
      <alignment horizontal="right"/>
    </xf>
    <xf numFmtId="5" fontId="292" fillId="0" borderId="0" xfId="0" quotePrefix="1" applyNumberFormat="1" applyFont="1" applyFill="1"/>
    <xf numFmtId="5" fontId="292" fillId="0" borderId="0" xfId="0" quotePrefix="1" applyNumberFormat="1" applyFont="1" applyFill="1" applyBorder="1"/>
    <xf numFmtId="5" fontId="293" fillId="95" borderId="0" xfId="0" applyNumberFormat="1" applyFont="1" applyFill="1" applyBorder="1"/>
    <xf numFmtId="0" fontId="305" fillId="0" borderId="0" xfId="0" quotePrefix="1" applyFont="1" applyFill="1"/>
    <xf numFmtId="44" fontId="126" fillId="0" borderId="0" xfId="6724" applyFont="1" applyFill="1" applyBorder="1"/>
    <xf numFmtId="0" fontId="293" fillId="0" borderId="3" xfId="0" applyFont="1" applyFill="1" applyBorder="1"/>
    <xf numFmtId="5" fontId="293" fillId="95" borderId="72" xfId="0" applyNumberFormat="1" applyFont="1" applyFill="1" applyBorder="1"/>
    <xf numFmtId="5" fontId="293" fillId="0" borderId="72" xfId="0" applyNumberFormat="1" applyFont="1" applyFill="1" applyBorder="1"/>
    <xf numFmtId="5" fontId="24" fillId="0" borderId="72" xfId="0" applyNumberFormat="1" applyFont="1" applyFill="1" applyBorder="1"/>
    <xf numFmtId="5" fontId="24" fillId="95" borderId="72" xfId="0" applyNumberFormat="1" applyFont="1" applyFill="1" applyBorder="1"/>
    <xf numFmtId="0" fontId="305" fillId="0" borderId="71" xfId="0" quotePrefix="1" applyFont="1" applyFill="1" applyBorder="1" applyAlignment="1">
      <alignment horizontal="left" indent="1"/>
    </xf>
    <xf numFmtId="0" fontId="305" fillId="0" borderId="6" xfId="0" quotePrefix="1" applyFont="1" applyFill="1" applyBorder="1" applyAlignment="1">
      <alignment horizontal="left" indent="1"/>
    </xf>
    <xf numFmtId="164" fontId="292" fillId="0" borderId="70" xfId="1" quotePrefix="1" applyNumberFormat="1" applyFont="1" applyFill="1" applyBorder="1"/>
    <xf numFmtId="5" fontId="300" fillId="0" borderId="72" xfId="0" applyNumberFormat="1" applyFont="1" applyFill="1" applyBorder="1"/>
    <xf numFmtId="165" fontId="292" fillId="0" borderId="0" xfId="1" quotePrefix="1" applyNumberFormat="1" applyFont="1" applyFill="1" applyBorder="1" applyAlignment="1">
      <alignment horizontal="right"/>
    </xf>
    <xf numFmtId="0" fontId="292" fillId="0" borderId="71" xfId="0" quotePrefix="1" applyFont="1" applyFill="1" applyBorder="1" applyAlignment="1">
      <alignment horizontal="left"/>
    </xf>
    <xf numFmtId="165" fontId="292" fillId="0" borderId="70" xfId="1" quotePrefix="1" applyNumberFormat="1" applyFont="1" applyFill="1" applyBorder="1" applyAlignment="1">
      <alignment horizontal="right"/>
    </xf>
    <xf numFmtId="164" fontId="292" fillId="0" borderId="70" xfId="1" quotePrefix="1" applyNumberFormat="1" applyFont="1" applyFill="1" applyBorder="1" applyAlignment="1">
      <alignment horizontal="right"/>
    </xf>
    <xf numFmtId="0" fontId="303" fillId="0" borderId="0" xfId="0" applyFont="1" applyFill="1"/>
    <xf numFmtId="0" fontId="293" fillId="0" borderId="0" xfId="0" applyFont="1" applyFill="1" applyBorder="1" applyAlignment="1">
      <alignment horizontal="center"/>
    </xf>
    <xf numFmtId="37" fontId="300" fillId="0" borderId="0" xfId="0" quotePrefix="1" applyNumberFormat="1" applyFont="1" applyFill="1" applyBorder="1"/>
    <xf numFmtId="0" fontId="292" fillId="0" borderId="0" xfId="0" quotePrefix="1" applyFont="1" applyFill="1" applyAlignment="1">
      <alignment horizontal="left" indent="1"/>
    </xf>
    <xf numFmtId="5" fontId="300" fillId="0" borderId="0" xfId="0" applyNumberFormat="1" applyFont="1" applyFill="1" applyBorder="1" applyAlignment="1">
      <alignment horizontal="right"/>
    </xf>
    <xf numFmtId="0" fontId="292" fillId="0" borderId="71" xfId="0" quotePrefix="1" applyFont="1" applyFill="1" applyBorder="1" applyAlignment="1">
      <alignment horizontal="left" indent="1"/>
    </xf>
    <xf numFmtId="9" fontId="126" fillId="0" borderId="0" xfId="1" applyFont="1" applyFill="1" applyBorder="1"/>
    <xf numFmtId="0" fontId="3" fillId="0" borderId="0" xfId="0" applyFont="1" applyBorder="1"/>
    <xf numFmtId="0" fontId="292" fillId="0" borderId="0" xfId="0" applyFont="1" applyFill="1"/>
    <xf numFmtId="0" fontId="293" fillId="0" borderId="0" xfId="0" applyFont="1" applyFill="1" applyBorder="1" applyAlignment="1">
      <alignment horizontal="left"/>
    </xf>
    <xf numFmtId="5" fontId="126" fillId="0" borderId="0" xfId="0" applyNumberFormat="1" applyFont="1" applyFill="1" applyBorder="1"/>
    <xf numFmtId="5" fontId="3" fillId="0" borderId="0" xfId="0" applyNumberFormat="1" applyFont="1" applyFill="1" applyBorder="1"/>
    <xf numFmtId="5" fontId="296" fillId="0" borderId="0" xfId="0" applyNumberFormat="1" applyFont="1" applyFill="1" applyBorder="1"/>
    <xf numFmtId="0" fontId="310" fillId="0" borderId="0" xfId="0" applyFont="1" applyAlignment="1">
      <alignment horizontal="left" vertical="top" readingOrder="1"/>
    </xf>
    <xf numFmtId="0" fontId="311" fillId="0" borderId="0" xfId="0" applyFont="1" applyAlignment="1">
      <alignment horizontal="left" vertical="center" readingOrder="1"/>
    </xf>
    <xf numFmtId="0" fontId="312" fillId="0" borderId="0" xfId="0" applyFont="1" applyAlignment="1">
      <alignment vertical="top" wrapText="1" readingOrder="1"/>
    </xf>
    <xf numFmtId="7" fontId="126" fillId="0" borderId="0" xfId="0" applyNumberFormat="1" applyFont="1" applyFill="1" applyBorder="1"/>
    <xf numFmtId="5" fontId="293" fillId="0" borderId="72" xfId="0" applyNumberFormat="1" applyFont="1" applyFill="1" applyBorder="1" applyAlignment="1">
      <alignment horizontal="right"/>
    </xf>
    <xf numFmtId="5" fontId="300" fillId="0" borderId="64" xfId="0" applyNumberFormat="1" applyFont="1" applyFill="1" applyBorder="1"/>
    <xf numFmtId="5" fontId="300" fillId="0" borderId="0" xfId="0" applyNumberFormat="1" applyFont="1" applyFill="1"/>
    <xf numFmtId="349" fontId="126" fillId="0" borderId="0" xfId="0" applyNumberFormat="1" applyFont="1" applyFill="1" applyBorder="1"/>
    <xf numFmtId="349" fontId="3" fillId="0" borderId="0" xfId="0" applyNumberFormat="1" applyFont="1"/>
    <xf numFmtId="349" fontId="126" fillId="0" borderId="0" xfId="0" applyNumberFormat="1" applyFont="1"/>
    <xf numFmtId="0" fontId="126" fillId="0" borderId="0" xfId="0" quotePrefix="1" applyFont="1" applyFill="1" applyAlignment="1">
      <alignment horizontal="left" indent="2"/>
    </xf>
    <xf numFmtId="0" fontId="126" fillId="0" borderId="0" xfId="0" quotePrefix="1" applyFont="1" applyFill="1" applyAlignment="1">
      <alignment horizontal="left" indent="4"/>
    </xf>
    <xf numFmtId="170" fontId="305" fillId="0" borderId="0" xfId="0" applyNumberFormat="1" applyFont="1" applyFill="1" applyBorder="1" applyAlignment="1"/>
    <xf numFmtId="5" fontId="293" fillId="0" borderId="0" xfId="0" applyNumberFormat="1" applyFont="1" applyFill="1"/>
    <xf numFmtId="5" fontId="293" fillId="95" borderId="0" xfId="0" applyNumberFormat="1" applyFont="1" applyFill="1"/>
    <xf numFmtId="0" fontId="24" fillId="0" borderId="0" xfId="0" applyFont="1"/>
    <xf numFmtId="0" fontId="3" fillId="0" borderId="0" xfId="0" applyFont="1" applyAlignment="1">
      <alignment horizontal="left" indent="1"/>
    </xf>
    <xf numFmtId="5" fontId="300" fillId="0" borderId="0" xfId="0" applyNumberFormat="1" applyFont="1"/>
    <xf numFmtId="5" fontId="296" fillId="0" borderId="0" xfId="0" applyNumberFormat="1" applyFont="1"/>
    <xf numFmtId="0" fontId="292" fillId="0" borderId="71" xfId="0" quotePrefix="1" applyFont="1" applyFill="1" applyBorder="1"/>
    <xf numFmtId="0" fontId="293" fillId="0" borderId="0" xfId="0" quotePrefix="1" applyFont="1" applyFill="1" applyBorder="1"/>
    <xf numFmtId="5" fontId="24" fillId="0" borderId="0" xfId="0" applyNumberFormat="1" applyFont="1" applyFill="1" applyBorder="1" applyAlignment="1"/>
    <xf numFmtId="361" fontId="293" fillId="0" borderId="0" xfId="6724" applyNumberFormat="1" applyFont="1" applyFill="1" applyBorder="1"/>
    <xf numFmtId="14" fontId="299" fillId="0" borderId="0" xfId="0" applyNumberFormat="1" applyFont="1" applyAlignment="1">
      <alignment horizontal="right"/>
    </xf>
    <xf numFmtId="14" fontId="292" fillId="0" borderId="0" xfId="0" applyNumberFormat="1" applyFont="1" applyAlignment="1">
      <alignment horizontal="left"/>
    </xf>
    <xf numFmtId="0" fontId="293" fillId="0" borderId="3" xfId="0" applyFont="1" applyFill="1" applyBorder="1" applyAlignment="1">
      <alignment horizontal="left" indent="1"/>
    </xf>
    <xf numFmtId="0" fontId="293" fillId="0" borderId="72" xfId="0" applyFont="1" applyFill="1" applyBorder="1"/>
    <xf numFmtId="0" fontId="295" fillId="0" borderId="0" xfId="0" applyFont="1" applyFill="1"/>
    <xf numFmtId="0" fontId="126" fillId="0" borderId="0" xfId="0" applyFont="1" applyFill="1" applyAlignment="1">
      <alignment horizontal="left" indent="1"/>
    </xf>
    <xf numFmtId="5" fontId="293" fillId="0" borderId="0" xfId="0" applyNumberFormat="1" applyFont="1" applyFill="1" applyBorder="1"/>
    <xf numFmtId="5" fontId="293" fillId="95" borderId="0" xfId="6724" applyNumberFormat="1" applyFont="1" applyFill="1" applyBorder="1"/>
    <xf numFmtId="5" fontId="293" fillId="0" borderId="0" xfId="6724" applyNumberFormat="1" applyFont="1" applyFill="1" applyBorder="1"/>
    <xf numFmtId="5" fontId="293" fillId="95" borderId="72" xfId="6724" applyNumberFormat="1" applyFont="1" applyFill="1" applyBorder="1"/>
    <xf numFmtId="5" fontId="293" fillId="0" borderId="72" xfId="6724" applyNumberFormat="1" applyFont="1" applyFill="1" applyBorder="1"/>
    <xf numFmtId="0" fontId="3" fillId="0" borderId="0" xfId="0" applyFont="1" applyFill="1" applyAlignment="1">
      <alignment horizontal="left" indent="1"/>
    </xf>
    <xf numFmtId="0" fontId="293" fillId="0" borderId="0" xfId="0" quotePrefix="1" applyFont="1" applyFill="1" applyBorder="1" applyAlignment="1">
      <alignment horizontal="left"/>
    </xf>
    <xf numFmtId="166" fontId="293" fillId="0" borderId="0" xfId="6724" applyNumberFormat="1" applyFont="1" applyFill="1" applyBorder="1"/>
    <xf numFmtId="0" fontId="126" fillId="0" borderId="0" xfId="0" applyFont="1" applyFill="1" applyBorder="1" applyAlignment="1">
      <alignment horizontal="left" indent="1"/>
    </xf>
    <xf numFmtId="5" fontId="126" fillId="0" borderId="0" xfId="6724" applyNumberFormat="1" applyFont="1" applyFill="1" applyBorder="1"/>
    <xf numFmtId="0" fontId="293" fillId="0" borderId="72" xfId="0" applyFont="1" applyFill="1" applyBorder="1" applyAlignment="1">
      <alignment horizontal="left"/>
    </xf>
    <xf numFmtId="361" fontId="293" fillId="0" borderId="72" xfId="6724" applyNumberFormat="1" applyFont="1" applyFill="1" applyBorder="1"/>
    <xf numFmtId="5" fontId="126" fillId="95" borderId="0" xfId="6724" applyNumberFormat="1" applyFont="1" applyFill="1" applyBorder="1"/>
    <xf numFmtId="361" fontId="293" fillId="95" borderId="72" xfId="6724" applyNumberFormat="1" applyFont="1" applyFill="1" applyBorder="1"/>
    <xf numFmtId="164" fontId="292" fillId="95" borderId="70" xfId="1" applyNumberFormat="1" applyFont="1" applyFill="1" applyBorder="1" applyAlignment="1"/>
    <xf numFmtId="164" fontId="292" fillId="0" borderId="70" xfId="1" applyNumberFormat="1" applyFont="1" applyFill="1" applyBorder="1" applyAlignment="1"/>
    <xf numFmtId="0" fontId="292" fillId="0" borderId="6" xfId="0" quotePrefix="1" applyFont="1" applyFill="1" applyBorder="1"/>
    <xf numFmtId="362" fontId="24" fillId="95" borderId="0" xfId="0" applyNumberFormat="1" applyFont="1" applyFill="1" applyBorder="1"/>
    <xf numFmtId="5" fontId="24" fillId="0" borderId="0" xfId="0" applyNumberFormat="1" applyFont="1" applyFill="1" applyBorder="1" applyAlignment="1">
      <alignment horizontal="center"/>
    </xf>
    <xf numFmtId="5" fontId="296" fillId="0" borderId="0" xfId="0" applyNumberFormat="1" applyFont="1" applyFill="1" applyAlignment="1">
      <alignment horizontal="right"/>
    </xf>
    <xf numFmtId="5" fontId="3" fillId="0" borderId="0" xfId="0" applyNumberFormat="1" applyFont="1" applyFill="1" applyAlignment="1">
      <alignment horizontal="right"/>
    </xf>
    <xf numFmtId="5" fontId="24" fillId="0" borderId="64" xfId="0" applyNumberFormat="1" applyFont="1" applyFill="1" applyBorder="1" applyAlignment="1">
      <alignment horizontal="right"/>
    </xf>
    <xf numFmtId="363" fontId="293" fillId="0" borderId="0" xfId="6724" applyNumberFormat="1" applyFont="1" applyFill="1" applyBorder="1"/>
    <xf numFmtId="170" fontId="293" fillId="0" borderId="0" xfId="6724" applyNumberFormat="1" applyFont="1" applyFill="1" applyBorder="1"/>
    <xf numFmtId="5" fontId="24" fillId="0" borderId="0" xfId="0" applyNumberFormat="1" applyFont="1" applyFill="1" applyBorder="1" applyAlignment="1">
      <alignment horizontal="right"/>
    </xf>
    <xf numFmtId="0" fontId="292" fillId="0" borderId="0" xfId="0" quotePrefix="1" applyFont="1" applyFill="1" applyBorder="1" applyAlignment="1">
      <alignment horizontal="left"/>
    </xf>
    <xf numFmtId="0" fontId="294" fillId="0" borderId="0" xfId="0" applyFont="1" applyFill="1" applyBorder="1" applyAlignment="1">
      <alignment horizontal="center"/>
    </xf>
    <xf numFmtId="5" fontId="24" fillId="0" borderId="72" xfId="0" applyNumberFormat="1" applyFont="1" applyFill="1" applyBorder="1" applyAlignment="1">
      <alignment horizontal="right"/>
    </xf>
    <xf numFmtId="0" fontId="126" fillId="0" borderId="0" xfId="0" applyFont="1" applyBorder="1" applyAlignment="1">
      <alignment horizontal="left"/>
    </xf>
    <xf numFmtId="0" fontId="292" fillId="0" borderId="0" xfId="0" applyFont="1" applyFill="1" applyBorder="1" applyAlignment="1">
      <alignment horizontal="left"/>
    </xf>
    <xf numFmtId="0" fontId="292" fillId="0" borderId="0" xfId="0" applyFont="1" applyBorder="1" applyAlignment="1">
      <alignment horizontal="left"/>
    </xf>
    <xf numFmtId="0" fontId="126" fillId="0" borderId="0" xfId="0" applyFont="1" applyAlignment="1">
      <alignment horizontal="left" wrapText="1" indent="2"/>
    </xf>
    <xf numFmtId="0" fontId="305" fillId="0" borderId="0" xfId="0" quotePrefix="1" applyFont="1" applyFill="1" applyBorder="1" applyAlignment="1">
      <alignment horizontal="left" indent="1"/>
    </xf>
    <xf numFmtId="164" fontId="292" fillId="0" borderId="0" xfId="1" quotePrefix="1" applyNumberFormat="1" applyFont="1" applyFill="1" applyBorder="1"/>
    <xf numFmtId="5" fontId="3" fillId="95" borderId="70" xfId="0" applyNumberFormat="1" applyFont="1" applyFill="1" applyBorder="1"/>
    <xf numFmtId="5" fontId="3" fillId="0" borderId="70" xfId="0" applyNumberFormat="1" applyFont="1" applyFill="1" applyBorder="1"/>
    <xf numFmtId="0" fontId="305" fillId="0" borderId="0" xfId="0" quotePrefix="1" applyFont="1" applyFill="1" applyBorder="1"/>
    <xf numFmtId="0" fontId="291" fillId="0" borderId="0" xfId="0" applyFont="1" applyAlignment="1">
      <alignment horizontal="left"/>
    </xf>
    <xf numFmtId="170" fontId="24" fillId="0" borderId="0" xfId="0" applyNumberFormat="1" applyFont="1" applyFill="1" applyBorder="1"/>
    <xf numFmtId="170" fontId="296" fillId="0" borderId="0" xfId="0" applyNumberFormat="1" applyFont="1" applyFill="1" applyBorder="1" applyAlignment="1">
      <alignment horizontal="right"/>
    </xf>
    <xf numFmtId="170" fontId="24" fillId="0" borderId="0" xfId="0" applyNumberFormat="1" applyFont="1" applyFill="1" applyBorder="1" applyAlignment="1">
      <alignment horizontal="right"/>
    </xf>
    <xf numFmtId="170" fontId="3" fillId="0" borderId="0" xfId="0" applyNumberFormat="1" applyFont="1" applyFill="1" applyBorder="1" applyAlignment="1">
      <alignment horizontal="right"/>
    </xf>
    <xf numFmtId="170" fontId="3" fillId="0" borderId="0" xfId="0" applyNumberFormat="1" applyFont="1" applyFill="1" applyBorder="1"/>
    <xf numFmtId="164" fontId="292" fillId="0" borderId="70" xfId="0" applyNumberFormat="1" applyFont="1" applyFill="1" applyBorder="1" applyAlignment="1">
      <alignment horizontal="right"/>
    </xf>
    <xf numFmtId="14" fontId="292" fillId="0" borderId="0" xfId="0" applyNumberFormat="1" applyFont="1" applyFill="1" applyBorder="1"/>
    <xf numFmtId="0" fontId="292" fillId="0" borderId="0" xfId="0" applyFont="1"/>
    <xf numFmtId="5" fontId="293" fillId="95" borderId="64" xfId="0" applyNumberFormat="1" applyFont="1" applyFill="1" applyBorder="1" applyAlignment="1"/>
    <xf numFmtId="0" fontId="292" fillId="0" borderId="82" xfId="0" quotePrefix="1" applyFont="1" applyFill="1" applyBorder="1"/>
    <xf numFmtId="165" fontId="292" fillId="0" borderId="81" xfId="1" applyNumberFormat="1" applyFont="1" applyFill="1" applyBorder="1" applyAlignment="1"/>
    <xf numFmtId="165" fontId="292" fillId="95" borderId="81" xfId="1" applyNumberFormat="1" applyFont="1" applyFill="1" applyBorder="1" applyAlignment="1"/>
    <xf numFmtId="1" fontId="3" fillId="95" borderId="0" xfId="0" applyNumberFormat="1" applyFont="1" applyFill="1"/>
    <xf numFmtId="0" fontId="294" fillId="95" borderId="2" xfId="0" applyFont="1" applyFill="1" applyBorder="1" applyAlignment="1">
      <alignment horizontal="center"/>
    </xf>
    <xf numFmtId="164" fontId="100" fillId="95" borderId="0" xfId="1" quotePrefix="1" applyNumberFormat="1" applyFont="1" applyFill="1" applyAlignment="1">
      <alignment horizontal="right"/>
    </xf>
    <xf numFmtId="0" fontId="100" fillId="95" borderId="0" xfId="0" quotePrefix="1" applyFont="1" applyFill="1"/>
    <xf numFmtId="0" fontId="100" fillId="95" borderId="2" xfId="0" quotePrefix="1" applyFont="1" applyFill="1" applyBorder="1" applyAlignment="1">
      <alignment horizontal="right"/>
    </xf>
    <xf numFmtId="164" fontId="100" fillId="95" borderId="0" xfId="1" quotePrefix="1" applyNumberFormat="1" applyFont="1" applyFill="1" applyBorder="1" applyAlignment="1">
      <alignment horizontal="right"/>
    </xf>
    <xf numFmtId="164" fontId="292" fillId="95" borderId="0" xfId="1" quotePrefix="1" applyNumberFormat="1" applyFont="1" applyFill="1" applyBorder="1" applyAlignment="1">
      <alignment horizontal="right"/>
    </xf>
    <xf numFmtId="5" fontId="292" fillId="95" borderId="0" xfId="0" quotePrefix="1" applyNumberFormat="1" applyFont="1" applyFill="1" applyBorder="1"/>
    <xf numFmtId="44" fontId="126" fillId="95" borderId="0" xfId="6724" applyFont="1" applyFill="1" applyBorder="1"/>
    <xf numFmtId="5" fontId="293" fillId="95" borderId="72" xfId="0" applyNumberFormat="1" applyFont="1" applyFill="1" applyBorder="1" applyAlignment="1">
      <alignment horizontal="right"/>
    </xf>
    <xf numFmtId="164" fontId="292" fillId="95" borderId="70" xfId="0" applyNumberFormat="1" applyFont="1" applyFill="1" applyBorder="1" applyAlignment="1">
      <alignment horizontal="right"/>
    </xf>
    <xf numFmtId="170" fontId="126" fillId="95" borderId="0" xfId="0" applyNumberFormat="1" applyFont="1" applyFill="1"/>
    <xf numFmtId="164" fontId="292" fillId="95" borderId="70" xfId="1" quotePrefix="1" applyNumberFormat="1" applyFont="1" applyFill="1" applyBorder="1"/>
    <xf numFmtId="164" fontId="292" fillId="95" borderId="0" xfId="1" quotePrefix="1" applyNumberFormat="1" applyFont="1" applyFill="1" applyBorder="1"/>
    <xf numFmtId="165" fontId="292" fillId="95" borderId="70" xfId="1" quotePrefix="1" applyNumberFormat="1" applyFont="1" applyFill="1" applyBorder="1" applyAlignment="1">
      <alignment horizontal="right"/>
    </xf>
    <xf numFmtId="165" fontId="292" fillId="95" borderId="0" xfId="1" quotePrefix="1" applyNumberFormat="1" applyFont="1" applyFill="1" applyBorder="1" applyAlignment="1">
      <alignment horizontal="right"/>
    </xf>
    <xf numFmtId="164" fontId="292" fillId="95" borderId="70" xfId="1" quotePrefix="1" applyNumberFormat="1" applyFont="1" applyFill="1" applyBorder="1" applyAlignment="1">
      <alignment horizontal="right"/>
    </xf>
    <xf numFmtId="170" fontId="126" fillId="95" borderId="0" xfId="0" applyNumberFormat="1" applyFont="1" applyFill="1" applyBorder="1"/>
    <xf numFmtId="7" fontId="126" fillId="95" borderId="0" xfId="0" applyNumberFormat="1" applyFont="1" applyFill="1" applyBorder="1"/>
    <xf numFmtId="37" fontId="24" fillId="95" borderId="0" xfId="0" quotePrefix="1" applyNumberFormat="1" applyFont="1" applyFill="1" applyBorder="1"/>
    <xf numFmtId="5" fontId="24" fillId="95" borderId="0" xfId="0" applyNumberFormat="1" applyFont="1" applyFill="1" applyBorder="1" applyAlignment="1">
      <alignment horizontal="right"/>
    </xf>
    <xf numFmtId="5" fontId="126" fillId="0" borderId="0" xfId="0" applyNumberFormat="1" applyFont="1" applyBorder="1" applyAlignment="1">
      <alignment horizontal="right"/>
    </xf>
    <xf numFmtId="5" fontId="126" fillId="0" borderId="0" xfId="0" applyNumberFormat="1" applyFont="1" applyFill="1" applyBorder="1" applyAlignment="1">
      <alignment horizontal="right"/>
    </xf>
    <xf numFmtId="5" fontId="24" fillId="0" borderId="0" xfId="6724" applyNumberFormat="1" applyFont="1" applyFill="1" applyBorder="1"/>
    <xf numFmtId="170" fontId="3" fillId="0" borderId="0" xfId="0" applyNumberFormat="1" applyFont="1" applyFill="1"/>
    <xf numFmtId="362" fontId="24" fillId="95" borderId="0" xfId="0" applyNumberFormat="1" applyFont="1" applyFill="1" applyBorder="1" applyAlignment="1">
      <alignment horizontal="right"/>
    </xf>
    <xf numFmtId="0" fontId="292" fillId="0" borderId="82" xfId="0" quotePrefix="1" applyFont="1" applyFill="1" applyBorder="1" applyAlignment="1">
      <alignment horizontal="left"/>
    </xf>
    <xf numFmtId="165" fontId="292" fillId="0" borderId="81" xfId="1" quotePrefix="1" applyNumberFormat="1" applyFont="1" applyFill="1" applyBorder="1" applyAlignment="1">
      <alignment horizontal="right"/>
    </xf>
    <xf numFmtId="165" fontId="292" fillId="95" borderId="81" xfId="1" quotePrefix="1" applyNumberFormat="1" applyFont="1" applyFill="1" applyBorder="1" applyAlignment="1">
      <alignment horizontal="right"/>
    </xf>
    <xf numFmtId="0" fontId="293" fillId="0" borderId="81" xfId="0" applyFont="1" applyFill="1" applyBorder="1"/>
    <xf numFmtId="0" fontId="294" fillId="0" borderId="81" xfId="0" quotePrefix="1" applyFont="1" applyFill="1" applyBorder="1" applyAlignment="1">
      <alignment horizontal="center"/>
    </xf>
    <xf numFmtId="5" fontId="296" fillId="0" borderId="0" xfId="0" applyNumberFormat="1" applyFont="1" applyFill="1" applyBorder="1" applyAlignment="1">
      <alignment horizontal="right"/>
    </xf>
    <xf numFmtId="5" fontId="301" fillId="0" borderId="0" xfId="0" applyNumberFormat="1" applyFont="1" applyFill="1" applyBorder="1"/>
    <xf numFmtId="5" fontId="126" fillId="0" borderId="0" xfId="0" applyNumberFormat="1" applyFont="1" applyFill="1" applyAlignment="1">
      <alignment horizontal="right"/>
    </xf>
    <xf numFmtId="349" fontId="293" fillId="0" borderId="0" xfId="0" applyNumberFormat="1" applyFont="1" applyFill="1" applyBorder="1"/>
    <xf numFmtId="349" fontId="293" fillId="0" borderId="0" xfId="6469" applyNumberFormat="1" applyFont="1" applyFill="1" applyBorder="1"/>
    <xf numFmtId="43" fontId="293" fillId="0" borderId="0" xfId="6469" applyFont="1" applyFill="1" applyBorder="1"/>
    <xf numFmtId="49" fontId="24" fillId="0" borderId="0" xfId="0" applyNumberFormat="1" applyFont="1" applyFill="1" applyBorder="1" applyAlignment="1">
      <alignment horizontal="right"/>
    </xf>
    <xf numFmtId="362" fontId="24" fillId="0" borderId="0" xfId="0" applyNumberFormat="1" applyFont="1" applyFill="1" applyBorder="1"/>
    <xf numFmtId="349" fontId="126" fillId="0" borderId="0" xfId="6469" applyNumberFormat="1" applyFont="1" applyFill="1" applyBorder="1"/>
    <xf numFmtId="43" fontId="126" fillId="0" borderId="0" xfId="6469" applyFont="1" applyFill="1" applyBorder="1"/>
    <xf numFmtId="349" fontId="24" fillId="0" borderId="0" xfId="6469" applyNumberFormat="1" applyFont="1" applyFill="1" applyBorder="1"/>
    <xf numFmtId="43" fontId="24" fillId="0" borderId="0" xfId="6469" applyFont="1" applyFill="1" applyBorder="1"/>
    <xf numFmtId="43" fontId="300" fillId="0" borderId="0" xfId="6469" applyFont="1" applyFill="1" applyBorder="1"/>
    <xf numFmtId="349" fontId="300" fillId="0" borderId="0" xfId="6469" applyNumberFormat="1" applyFont="1" applyFill="1" applyBorder="1"/>
    <xf numFmtId="43" fontId="296" fillId="0" borderId="0" xfId="6469" applyFont="1" applyFill="1" applyBorder="1"/>
    <xf numFmtId="43" fontId="3" fillId="0" borderId="0" xfId="6469" applyFont="1" applyFill="1" applyBorder="1"/>
    <xf numFmtId="43" fontId="296" fillId="0" borderId="0" xfId="6469" applyFont="1" applyFill="1" applyBorder="1" applyAlignment="1">
      <alignment horizontal="right"/>
    </xf>
    <xf numFmtId="43" fontId="301" fillId="0" borderId="0" xfId="6469" applyFont="1" applyFill="1" applyBorder="1"/>
    <xf numFmtId="43" fontId="126" fillId="0" borderId="0" xfId="6469" applyFont="1" applyFill="1" applyBorder="1" applyAlignment="1">
      <alignment horizontal="right"/>
    </xf>
    <xf numFmtId="349" fontId="24" fillId="0" borderId="0" xfId="6469" applyNumberFormat="1" applyFont="1" applyFill="1" applyBorder="1" applyAlignment="1"/>
    <xf numFmtId="43" fontId="24" fillId="0" borderId="0" xfId="6469" applyFont="1" applyFill="1" applyBorder="1" applyAlignment="1"/>
    <xf numFmtId="349" fontId="3" fillId="0" borderId="0" xfId="6469" applyNumberFormat="1" applyFont="1" applyFill="1" applyBorder="1"/>
    <xf numFmtId="43" fontId="3" fillId="0" borderId="0" xfId="6469" applyFont="1" applyFill="1" applyBorder="1" applyAlignment="1">
      <alignment horizontal="right"/>
    </xf>
    <xf numFmtId="349" fontId="296" fillId="0" borderId="0" xfId="6469" applyNumberFormat="1" applyFont="1" applyFill="1" applyBorder="1"/>
    <xf numFmtId="170" fontId="126" fillId="0" borderId="0" xfId="0" applyNumberFormat="1" applyFont="1" applyFill="1" applyBorder="1" applyAlignment="1">
      <alignment horizontal="right"/>
    </xf>
    <xf numFmtId="43" fontId="300" fillId="0" borderId="0" xfId="6469" applyFont="1" applyFill="1" applyBorder="1" applyAlignment="1">
      <alignment horizontal="right"/>
    </xf>
    <xf numFmtId="349" fontId="294" fillId="0" borderId="0" xfId="0" applyNumberFormat="1" applyFont="1" applyFill="1" applyBorder="1" applyAlignment="1">
      <alignment horizontal="center"/>
    </xf>
    <xf numFmtId="0" fontId="294" fillId="0" borderId="0" xfId="0" quotePrefix="1" applyFont="1" applyFill="1" applyBorder="1" applyAlignment="1">
      <alignment horizontal="center"/>
    </xf>
    <xf numFmtId="0" fontId="126" fillId="0" borderId="0" xfId="0" applyFont="1" applyFill="1" applyBorder="1" applyAlignment="1">
      <alignment horizontal="centerContinuous"/>
    </xf>
    <xf numFmtId="0" fontId="293" fillId="0" borderId="0" xfId="0" applyFont="1" applyFill="1" applyBorder="1" applyAlignment="1">
      <alignment horizontal="center"/>
    </xf>
    <xf numFmtId="37" fontId="300" fillId="0" borderId="0" xfId="0" quotePrefix="1" applyNumberFormat="1" applyFont="1" applyFill="1" applyBorder="1" applyAlignment="1">
      <alignment horizontal="right"/>
    </xf>
    <xf numFmtId="37" fontId="24" fillId="95" borderId="0" xfId="0" quotePrefix="1" applyNumberFormat="1" applyFont="1" applyFill="1" applyBorder="1" applyAlignment="1">
      <alignment horizontal="right"/>
    </xf>
    <xf numFmtId="364" fontId="24" fillId="95" borderId="0" xfId="0" applyNumberFormat="1" applyFont="1" applyFill="1" applyBorder="1"/>
    <xf numFmtId="0" fontId="294" fillId="95" borderId="2" xfId="0" quotePrefix="1" applyNumberFormat="1" applyFont="1" applyFill="1" applyBorder="1" applyAlignment="1">
      <alignment horizontal="center"/>
    </xf>
    <xf numFmtId="0" fontId="293" fillId="0" borderId="0" xfId="0" applyFont="1" applyFill="1" applyBorder="1" applyAlignment="1">
      <alignment horizontal="center"/>
    </xf>
    <xf numFmtId="0" fontId="293" fillId="0" borderId="0" xfId="0" applyFont="1" applyFill="1" applyBorder="1" applyAlignment="1">
      <alignment horizontal="center"/>
    </xf>
    <xf numFmtId="0" fontId="292" fillId="0" borderId="0" xfId="0" quotePrefix="1" applyFont="1" applyFill="1" applyBorder="1"/>
    <xf numFmtId="0" fontId="305" fillId="0" borderId="0" xfId="0" applyFont="1" applyFill="1" applyBorder="1"/>
    <xf numFmtId="164" fontId="305" fillId="0" borderId="0" xfId="1" applyNumberFormat="1" applyFont="1" applyFill="1" applyBorder="1" applyAlignment="1">
      <alignment horizontal="right"/>
    </xf>
    <xf numFmtId="164" fontId="305" fillId="95" borderId="0" xfId="1" applyNumberFormat="1" applyFont="1" applyFill="1" applyBorder="1" applyAlignment="1">
      <alignment horizontal="right"/>
    </xf>
    <xf numFmtId="0" fontId="293" fillId="0" borderId="0" xfId="0" applyFont="1" applyFill="1" applyBorder="1" applyAlignment="1">
      <alignment horizontal="center"/>
    </xf>
    <xf numFmtId="0" fontId="313" fillId="0" borderId="0" xfId="0" applyFont="1" applyAlignment="1">
      <alignment horizontal="left" vertical="center" wrapText="1" indent="1" readingOrder="1"/>
    </xf>
    <xf numFmtId="0" fontId="293" fillId="0" borderId="72" xfId="0" quotePrefix="1" applyFont="1" applyFill="1" applyBorder="1" applyAlignment="1">
      <alignment horizontal="left"/>
    </xf>
    <xf numFmtId="9" fontId="126" fillId="0" borderId="0" xfId="1" applyFont="1" applyFill="1"/>
    <xf numFmtId="0" fontId="126" fillId="0" borderId="0" xfId="0" quotePrefix="1" applyFont="1" applyFill="1" applyBorder="1" applyAlignment="1">
      <alignment horizontal="left" wrapText="1"/>
    </xf>
    <xf numFmtId="0" fontId="293" fillId="0" borderId="0" xfId="0" applyFont="1" applyFill="1" applyBorder="1" applyAlignment="1">
      <alignment horizontal="center"/>
    </xf>
    <xf numFmtId="5" fontId="126" fillId="0" borderId="0" xfId="1" applyNumberFormat="1" applyFont="1" applyFill="1"/>
    <xf numFmtId="0" fontId="293" fillId="0" borderId="0" xfId="0" applyFont="1" applyFill="1" applyBorder="1" applyAlignment="1">
      <alignment horizontal="center"/>
    </xf>
    <xf numFmtId="170" fontId="24" fillId="0" borderId="0" xfId="0" applyNumberFormat="1" applyFont="1" applyFill="1" applyBorder="1" applyAlignment="1"/>
    <xf numFmtId="170" fontId="293" fillId="0" borderId="0" xfId="0" applyNumberFormat="1" applyFont="1" applyFill="1" applyBorder="1"/>
    <xf numFmtId="0" fontId="293" fillId="0" borderId="0" xfId="0" applyFont="1" applyFill="1" applyBorder="1" applyAlignment="1">
      <alignment horizontal="center"/>
    </xf>
    <xf numFmtId="165" fontId="292" fillId="0" borderId="70" xfId="1" applyNumberFormat="1" applyFont="1" applyFill="1" applyBorder="1" applyAlignment="1"/>
    <xf numFmtId="170" fontId="300" fillId="0" borderId="0" xfId="0" applyNumberFormat="1" applyFont="1"/>
    <xf numFmtId="0" fontId="293" fillId="0" borderId="0" xfId="0" applyFont="1" applyFill="1" applyBorder="1" applyAlignment="1">
      <alignment horizontal="center"/>
    </xf>
    <xf numFmtId="165" fontId="292" fillId="95" borderId="70" xfId="1" applyNumberFormat="1" applyFont="1" applyFill="1" applyBorder="1" applyAlignment="1"/>
    <xf numFmtId="0" fontId="0" fillId="0" borderId="0" xfId="0" applyAlignment="1">
      <alignment vertical="center"/>
    </xf>
    <xf numFmtId="0" fontId="314" fillId="0" borderId="0" xfId="0" applyFont="1" applyAlignment="1">
      <alignment vertical="center" wrapText="1"/>
    </xf>
    <xf numFmtId="0" fontId="315" fillId="0" borderId="0" xfId="0" applyFont="1" applyAlignment="1">
      <alignment vertical="center" wrapText="1"/>
    </xf>
    <xf numFmtId="0" fontId="293" fillId="0" borderId="0" xfId="0" applyFont="1" applyFill="1" applyBorder="1" applyAlignment="1">
      <alignment horizontal="center"/>
    </xf>
    <xf numFmtId="170" fontId="292" fillId="0" borderId="0" xfId="0" applyNumberFormat="1" applyFont="1" applyFill="1" applyBorder="1"/>
    <xf numFmtId="349" fontId="126" fillId="0" borderId="0" xfId="6469" applyNumberFormat="1" applyFont="1"/>
    <xf numFmtId="5" fontId="316" fillId="0" borderId="0" xfId="0" applyNumberFormat="1" applyFont="1" applyFill="1" applyBorder="1" applyAlignment="1">
      <alignment horizontal="center"/>
    </xf>
    <xf numFmtId="5" fontId="308" fillId="0" borderId="0" xfId="0" applyNumberFormat="1" applyFont="1"/>
    <xf numFmtId="5" fontId="309" fillId="0" borderId="0" xfId="0" applyNumberFormat="1" applyFont="1"/>
    <xf numFmtId="0" fontId="293" fillId="0" borderId="81" xfId="0" applyFont="1" applyBorder="1"/>
    <xf numFmtId="44" fontId="309" fillId="0" borderId="0" xfId="6724" applyFont="1" applyAlignment="1">
      <alignment horizontal="left"/>
    </xf>
    <xf numFmtId="0" fontId="292" fillId="0" borderId="81" xfId="0" quotePrefix="1" applyFont="1" applyFill="1" applyBorder="1"/>
    <xf numFmtId="0" fontId="309" fillId="0" borderId="0" xfId="0" applyFont="1"/>
    <xf numFmtId="0" fontId="309" fillId="0" borderId="0" xfId="0" applyFont="1" applyFill="1"/>
    <xf numFmtId="0" fontId="100" fillId="0" borderId="81" xfId="0" quotePrefix="1" applyFont="1" applyFill="1" applyBorder="1" applyAlignment="1">
      <alignment horizontal="left" indent="1"/>
    </xf>
    <xf numFmtId="0" fontId="305" fillId="0" borderId="81" xfId="0" quotePrefix="1" applyFont="1" applyFill="1" applyBorder="1" applyAlignment="1">
      <alignment horizontal="left" indent="1"/>
    </xf>
    <xf numFmtId="0" fontId="293" fillId="0" borderId="64" xfId="0" applyFont="1" applyFill="1" applyBorder="1" applyAlignment="1">
      <alignment horizontal="left" indent="1"/>
    </xf>
    <xf numFmtId="0" fontId="292" fillId="0" borderId="81" xfId="0" quotePrefix="1" applyFont="1" applyFill="1" applyBorder="1" applyAlignment="1">
      <alignment horizontal="left"/>
    </xf>
    <xf numFmtId="0" fontId="305" fillId="0" borderId="81" xfId="0" quotePrefix="1" applyFont="1" applyFill="1" applyBorder="1"/>
    <xf numFmtId="0" fontId="292" fillId="0" borderId="81" xfId="0" quotePrefix="1" applyFont="1" applyFill="1" applyBorder="1" applyAlignment="1">
      <alignment horizontal="left" indent="1"/>
    </xf>
    <xf numFmtId="0" fontId="126" fillId="0" borderId="81" xfId="0" applyFont="1" applyBorder="1" applyAlignment="1">
      <alignment horizontal="left" wrapText="1" indent="4"/>
    </xf>
    <xf numFmtId="0" fontId="293" fillId="0" borderId="64" xfId="0" applyFont="1" applyFill="1" applyBorder="1" applyAlignment="1">
      <alignment horizontal="left"/>
    </xf>
    <xf numFmtId="0" fontId="293" fillId="0" borderId="64" xfId="0" applyFont="1" applyBorder="1"/>
    <xf numFmtId="0" fontId="309" fillId="0" borderId="0" xfId="0" applyFont="1" applyAlignment="1">
      <alignment horizontal="center"/>
    </xf>
    <xf numFmtId="0" fontId="309" fillId="0" borderId="0" xfId="0" applyFont="1" applyAlignment="1">
      <alignment horizontal="left"/>
    </xf>
    <xf numFmtId="0" fontId="309" fillId="0" borderId="0" xfId="0" applyFont="1" applyBorder="1"/>
    <xf numFmtId="0" fontId="307" fillId="0" borderId="0" xfId="0" applyFont="1"/>
    <xf numFmtId="0" fontId="317" fillId="0" borderId="0" xfId="0" applyFont="1"/>
    <xf numFmtId="0" fontId="126" fillId="0" borderId="0" xfId="0" applyFont="1" applyFill="1" applyAlignment="1">
      <alignment horizontal="left" indent="4"/>
    </xf>
    <xf numFmtId="0" fontId="126" fillId="0" borderId="0" xfId="0" applyFont="1" applyFill="1" applyAlignment="1">
      <alignment horizontal="left" wrapText="1" indent="4"/>
    </xf>
    <xf numFmtId="0" fontId="126" fillId="0" borderId="70" xfId="0" applyFont="1" applyFill="1" applyBorder="1" applyAlignment="1">
      <alignment horizontal="left" wrapText="1" indent="4"/>
    </xf>
    <xf numFmtId="0" fontId="24" fillId="0" borderId="0" xfId="0" applyFont="1" applyFill="1"/>
    <xf numFmtId="0" fontId="295" fillId="0" borderId="0" xfId="0" applyFont="1" applyFill="1" applyBorder="1"/>
    <xf numFmtId="0" fontId="126" fillId="0" borderId="0" xfId="0" applyFont="1" applyFill="1" applyAlignment="1">
      <alignment horizontal="left" indent="2"/>
    </xf>
    <xf numFmtId="0" fontId="126" fillId="0" borderId="0" xfId="0" applyFont="1" applyFill="1" applyAlignment="1"/>
    <xf numFmtId="0" fontId="293" fillId="0" borderId="0" xfId="0" applyFont="1" applyFill="1" applyBorder="1" applyAlignment="1">
      <alignment horizontal="center"/>
    </xf>
  </cellXfs>
  <cellStyles count="8188">
    <cellStyle name="_x0013_" xfId="2" xr:uid="{00000000-0005-0000-0000-000000000000}"/>
    <cellStyle name="-" xfId="6470" xr:uid="{00000000-0005-0000-0000-000001000000}"/>
    <cellStyle name=" 1" xfId="3" xr:uid="{00000000-0005-0000-0000-000002000000}"/>
    <cellStyle name=" 1 2" xfId="4" xr:uid="{00000000-0005-0000-0000-000003000000}"/>
    <cellStyle name=" 1 2 2" xfId="5" xr:uid="{00000000-0005-0000-0000-000004000000}"/>
    <cellStyle name=" 1 2 3" xfId="6" xr:uid="{00000000-0005-0000-0000-000005000000}"/>
    <cellStyle name=" 1 2 4" xfId="7" xr:uid="{00000000-0005-0000-0000-000006000000}"/>
    <cellStyle name=" 1 2 5" xfId="8" xr:uid="{00000000-0005-0000-0000-000007000000}"/>
    <cellStyle name=" 1 3" xfId="9" xr:uid="{00000000-0005-0000-0000-000008000000}"/>
    <cellStyle name=" 1 3 2" xfId="10" xr:uid="{00000000-0005-0000-0000-000009000000}"/>
    <cellStyle name=" 1 3 3" xfId="11" xr:uid="{00000000-0005-0000-0000-00000A000000}"/>
    <cellStyle name=" 1 3 4" xfId="12" xr:uid="{00000000-0005-0000-0000-00000B000000}"/>
    <cellStyle name=" 1 3 5" xfId="13" xr:uid="{00000000-0005-0000-0000-00000C000000}"/>
    <cellStyle name=" 1 4" xfId="14" xr:uid="{00000000-0005-0000-0000-00000D000000}"/>
    <cellStyle name=" 1 4 2" xfId="15" xr:uid="{00000000-0005-0000-0000-00000E000000}"/>
    <cellStyle name=" 1 4 3" xfId="16" xr:uid="{00000000-0005-0000-0000-00000F000000}"/>
    <cellStyle name=" 1 4 4" xfId="17" xr:uid="{00000000-0005-0000-0000-000010000000}"/>
    <cellStyle name=" 1 4 5" xfId="18" xr:uid="{00000000-0005-0000-0000-000011000000}"/>
    <cellStyle name=" 1 5" xfId="19" xr:uid="{00000000-0005-0000-0000-000012000000}"/>
    <cellStyle name=" 1 5 2" xfId="20" xr:uid="{00000000-0005-0000-0000-000013000000}"/>
    <cellStyle name=" 1 5 3" xfId="21" xr:uid="{00000000-0005-0000-0000-000014000000}"/>
    <cellStyle name=" 1 5 4" xfId="22" xr:uid="{00000000-0005-0000-0000-000015000000}"/>
    <cellStyle name=" 1 5 5" xfId="23" xr:uid="{00000000-0005-0000-0000-000016000000}"/>
    <cellStyle name=" 1 6" xfId="24" xr:uid="{00000000-0005-0000-0000-000017000000}"/>
    <cellStyle name=" 1 6 2" xfId="25" xr:uid="{00000000-0005-0000-0000-000018000000}"/>
    <cellStyle name=" 1 6 3" xfId="26" xr:uid="{00000000-0005-0000-0000-000019000000}"/>
    <cellStyle name=" 1 6 4" xfId="27" xr:uid="{00000000-0005-0000-0000-00001A000000}"/>
    <cellStyle name=" 1 6 5" xfId="28" xr:uid="{00000000-0005-0000-0000-00001B000000}"/>
    <cellStyle name=" 1 7" xfId="29" xr:uid="{00000000-0005-0000-0000-00001C000000}"/>
    <cellStyle name=" 1 7 2" xfId="30" xr:uid="{00000000-0005-0000-0000-00001D000000}"/>
    <cellStyle name=" 1 7 3" xfId="31" xr:uid="{00000000-0005-0000-0000-00001E000000}"/>
    <cellStyle name=" 1 7 4" xfId="32" xr:uid="{00000000-0005-0000-0000-00001F000000}"/>
    <cellStyle name=" 1 7 5" xfId="33" xr:uid="{00000000-0005-0000-0000-000020000000}"/>
    <cellStyle name=" 1 8" xfId="34" xr:uid="{00000000-0005-0000-0000-000021000000}"/>
    <cellStyle name=" 1 8 2" xfId="35" xr:uid="{00000000-0005-0000-0000-000022000000}"/>
    <cellStyle name=" 1 8 3" xfId="36" xr:uid="{00000000-0005-0000-0000-000023000000}"/>
    <cellStyle name=" 1 8 4" xfId="37" xr:uid="{00000000-0005-0000-0000-000024000000}"/>
    <cellStyle name=" 1 8 5" xfId="38" xr:uid="{00000000-0005-0000-0000-000025000000}"/>
    <cellStyle name="_x0013_ 10" xfId="6471" xr:uid="{00000000-0005-0000-0000-000026000000}"/>
    <cellStyle name="_x0013_ 11" xfId="6472" xr:uid="{00000000-0005-0000-0000-000027000000}"/>
    <cellStyle name="_x0013_ 12" xfId="6473" xr:uid="{00000000-0005-0000-0000-000028000000}"/>
    <cellStyle name="_x0013_ 13" xfId="6474" xr:uid="{00000000-0005-0000-0000-000029000000}"/>
    <cellStyle name="_x0013_ 14" xfId="6475" xr:uid="{00000000-0005-0000-0000-00002A000000}"/>
    <cellStyle name="_x0013_ 15" xfId="6476" xr:uid="{00000000-0005-0000-0000-00002B000000}"/>
    <cellStyle name="_x0013_ 16" xfId="6477" xr:uid="{00000000-0005-0000-0000-00002C000000}"/>
    <cellStyle name="_x0013_ 17" xfId="6478" xr:uid="{00000000-0005-0000-0000-00002D000000}"/>
    <cellStyle name=" 2" xfId="39" xr:uid="{00000000-0005-0000-0000-00002E000000}"/>
    <cellStyle name="_x0013_ 2" xfId="40" xr:uid="{00000000-0005-0000-0000-00002F000000}"/>
    <cellStyle name=" 2 2" xfId="41" xr:uid="{00000000-0005-0000-0000-000030000000}"/>
    <cellStyle name="_x0013_ 2 2" xfId="6730" xr:uid="{00000000-0005-0000-0000-000031000000}"/>
    <cellStyle name=" 2 3" xfId="42" xr:uid="{00000000-0005-0000-0000-000032000000}"/>
    <cellStyle name=" 2 4" xfId="43" xr:uid="{00000000-0005-0000-0000-000033000000}"/>
    <cellStyle name=" 2 5" xfId="44" xr:uid="{00000000-0005-0000-0000-000034000000}"/>
    <cellStyle name=" 2 6" xfId="45" xr:uid="{00000000-0005-0000-0000-000035000000}"/>
    <cellStyle name=" 2 7" xfId="46" xr:uid="{00000000-0005-0000-0000-000036000000}"/>
    <cellStyle name=" 2 8" xfId="47" xr:uid="{00000000-0005-0000-0000-000037000000}"/>
    <cellStyle name=" 3" xfId="48" xr:uid="{00000000-0005-0000-0000-000038000000}"/>
    <cellStyle name="_x0013_ 3" xfId="6731" xr:uid="{00000000-0005-0000-0000-000039000000}"/>
    <cellStyle name=" 4" xfId="49" xr:uid="{00000000-0005-0000-0000-00003A000000}"/>
    <cellStyle name="_x0013_ 4" xfId="6732" xr:uid="{00000000-0005-0000-0000-00003B000000}"/>
    <cellStyle name="_x000d__x000a_JournalTemplate=C:\COMFO\CTALK\JOURSTD.TPL_x000d__x000a_LbStateAddress=3 3 0 251 1 89 2 311_x000d__x000a_LbStateJou" xfId="50" xr:uid="{00000000-0005-0000-0000-00003C000000}"/>
    <cellStyle name="&quot;X&quot; MEN" xfId="51" xr:uid="{00000000-0005-0000-0000-00003D000000}"/>
    <cellStyle name="$" xfId="52" xr:uid="{00000000-0005-0000-0000-00003E000000}"/>
    <cellStyle name="$ [1]" xfId="53" xr:uid="{00000000-0005-0000-0000-00003F000000}"/>
    <cellStyle name="$ [2]" xfId="54" xr:uid="{00000000-0005-0000-0000-000040000000}"/>
    <cellStyle name="$ 000's no dec" xfId="55" xr:uid="{00000000-0005-0000-0000-000041000000}"/>
    <cellStyle name="$.0" xfId="56" xr:uid="{00000000-0005-0000-0000-000042000000}"/>
    <cellStyle name="$.00" xfId="57" xr:uid="{00000000-0005-0000-0000-000043000000}"/>
    <cellStyle name="$.000" xfId="58" xr:uid="{00000000-0005-0000-0000-000044000000}"/>
    <cellStyle name="$_12 Clean LBO Model_Final_NL" xfId="59" xr:uid="{00000000-0005-0000-0000-000045000000}"/>
    <cellStyle name="$_dcf" xfId="60" xr:uid="{00000000-0005-0000-0000-000046000000}"/>
    <cellStyle name="$_EDS Simple v130" xfId="61" xr:uid="{00000000-0005-0000-0000-000047000000}"/>
    <cellStyle name="$_Union Model for Sponsors 04" xfId="62" xr:uid="{00000000-0005-0000-0000-000048000000}"/>
    <cellStyle name="$000s1Place" xfId="63" xr:uid="{00000000-0005-0000-0000-000049000000}"/>
    <cellStyle name="$1000s (0)" xfId="64" xr:uid="{00000000-0005-0000-0000-00004A000000}"/>
    <cellStyle name="$MM 0.0" xfId="65" xr:uid="{00000000-0005-0000-0000-00004B000000}"/>
    <cellStyle name="$MMs1Place" xfId="66" xr:uid="{00000000-0005-0000-0000-00004C000000}"/>
    <cellStyle name="$MMs2Places" xfId="67" xr:uid="{00000000-0005-0000-0000-00004D000000}"/>
    <cellStyle name="%" xfId="68" xr:uid="{00000000-0005-0000-0000-00004E000000}"/>
    <cellStyle name="% [1]" xfId="69" xr:uid="{00000000-0005-0000-0000-00004F000000}"/>
    <cellStyle name="% [2]" xfId="70" xr:uid="{00000000-0005-0000-0000-000050000000}"/>
    <cellStyle name="% 10" xfId="71" xr:uid="{00000000-0005-0000-0000-000051000000}"/>
    <cellStyle name="% 11" xfId="72" xr:uid="{00000000-0005-0000-0000-000052000000}"/>
    <cellStyle name="% 12" xfId="73" xr:uid="{00000000-0005-0000-0000-000053000000}"/>
    <cellStyle name="% 13" xfId="74" xr:uid="{00000000-0005-0000-0000-000054000000}"/>
    <cellStyle name="% 14" xfId="75" xr:uid="{00000000-0005-0000-0000-000055000000}"/>
    <cellStyle name="% 15" xfId="76" xr:uid="{00000000-0005-0000-0000-000056000000}"/>
    <cellStyle name="% 16" xfId="77" xr:uid="{00000000-0005-0000-0000-000057000000}"/>
    <cellStyle name="% 17" xfId="78" xr:uid="{00000000-0005-0000-0000-000058000000}"/>
    <cellStyle name="% 18" xfId="79" xr:uid="{00000000-0005-0000-0000-000059000000}"/>
    <cellStyle name="% 2" xfId="80" xr:uid="{00000000-0005-0000-0000-00005A000000}"/>
    <cellStyle name="% 3" xfId="81" xr:uid="{00000000-0005-0000-0000-00005B000000}"/>
    <cellStyle name="% 4" xfId="82" xr:uid="{00000000-0005-0000-0000-00005C000000}"/>
    <cellStyle name="% 5" xfId="83" xr:uid="{00000000-0005-0000-0000-00005D000000}"/>
    <cellStyle name="% 6" xfId="84" xr:uid="{00000000-0005-0000-0000-00005E000000}"/>
    <cellStyle name="% 7" xfId="85" xr:uid="{00000000-0005-0000-0000-00005F000000}"/>
    <cellStyle name="% 8" xfId="86" xr:uid="{00000000-0005-0000-0000-000060000000}"/>
    <cellStyle name="% 9" xfId="87" xr:uid="{00000000-0005-0000-0000-000061000000}"/>
    <cellStyle name="%_Attachment 4-A to Charges Schedule (UNPROTECTED)" xfId="88" xr:uid="{00000000-0005-0000-0000-000062000000}"/>
    <cellStyle name="%_Base Case_v.6.0 " xfId="89" xr:uid="{00000000-0005-0000-0000-000063000000}"/>
    <cellStyle name="%_Book1 (13)" xfId="90" xr:uid="{00000000-0005-0000-0000-000064000000}"/>
    <cellStyle name="%_Deck" xfId="91" xr:uid="{00000000-0005-0000-0000-000065000000}"/>
    <cellStyle name="%_Deck_WC FCST 033010_from Josh" xfId="92" xr:uid="{00000000-0005-0000-0000-000066000000}"/>
    <cellStyle name="%_Deck_WC fcst Feb v8b" xfId="93" xr:uid="{00000000-0005-0000-0000-000067000000}"/>
    <cellStyle name="%_input vols Oct07 forward_Aug" xfId="94" xr:uid="{00000000-0005-0000-0000-000068000000}"/>
    <cellStyle name="%_Output" xfId="95" xr:uid="{00000000-0005-0000-0000-000069000000}"/>
    <cellStyle name="%_Sovereign Tax Model 12-1-06 (2)" xfId="96" xr:uid="{00000000-0005-0000-0000-00006A000000}"/>
    <cellStyle name="%_Sovereign Tax Model 12-3-06 v2" xfId="97" xr:uid="{00000000-0005-0000-0000-00006B000000}"/>
    <cellStyle name="%_WC and Cash Flow January Variances" xfId="98" xr:uid="{00000000-0005-0000-0000-00006C000000}"/>
    <cellStyle name="%_WC FCST 033010_from Josh" xfId="99" xr:uid="{00000000-0005-0000-0000-00006D000000}"/>
    <cellStyle name="%_WC fcst Feb v8b" xfId="100" xr:uid="{00000000-0005-0000-0000-00006E000000}"/>
    <cellStyle name="%_WC New Plan_V7 FINAL 2010" xfId="101" xr:uid="{00000000-0005-0000-0000-00006F000000}"/>
    <cellStyle name="%_WC New Plan_V7 FINAL 2010_WC FCST 033010_from Josh" xfId="102" xr:uid="{00000000-0005-0000-0000-000070000000}"/>
    <cellStyle name="%_WC New Plan_V7 FINAL 2010_WC fcst Feb v8b" xfId="103" xr:uid="{00000000-0005-0000-0000-000071000000}"/>
    <cellStyle name="%_Weekly Market Update-07-04-2003-final" xfId="104" xr:uid="{00000000-0005-0000-0000-000072000000}"/>
    <cellStyle name="%_Weekly Market Update-07-04-2003-final_2010 Cash Plan" xfId="6733" xr:uid="{00000000-0005-0000-0000-000073000000}"/>
    <cellStyle name="%_Weekly Market Update-07-04-2003-final_2010 Cash Plan v1" xfId="6734" xr:uid="{00000000-0005-0000-0000-000074000000}"/>
    <cellStyle name="%0" xfId="105" xr:uid="{00000000-0005-0000-0000-000075000000}"/>
    <cellStyle name="%1" xfId="106" xr:uid="{00000000-0005-0000-0000-000076000000}"/>
    <cellStyle name="%2" xfId="107" xr:uid="{00000000-0005-0000-0000-000077000000}"/>
    <cellStyle name="%var" xfId="108" xr:uid="{00000000-0005-0000-0000-000078000000}"/>
    <cellStyle name="******************************************" xfId="109" xr:uid="{00000000-0005-0000-0000-000079000000}"/>
    <cellStyle name="??" xfId="110" xr:uid="{00000000-0005-0000-0000-00007A000000}"/>
    <cellStyle name="?? [0.00]_PERSONAL" xfId="111" xr:uid="{00000000-0005-0000-0000-00007B000000}"/>
    <cellStyle name="?? [0]_RESULTS" xfId="112" xr:uid="{00000000-0005-0000-0000-00007C000000}"/>
    <cellStyle name="?? 10" xfId="113" xr:uid="{00000000-0005-0000-0000-00007D000000}"/>
    <cellStyle name="?? 10 10" xfId="114" xr:uid="{00000000-0005-0000-0000-00007E000000}"/>
    <cellStyle name="?? 10 11" xfId="115" xr:uid="{00000000-0005-0000-0000-00007F000000}"/>
    <cellStyle name="?? 10 12" xfId="116" xr:uid="{00000000-0005-0000-0000-000080000000}"/>
    <cellStyle name="?? 10 13" xfId="117" xr:uid="{00000000-0005-0000-0000-000081000000}"/>
    <cellStyle name="?? 10 14" xfId="118" xr:uid="{00000000-0005-0000-0000-000082000000}"/>
    <cellStyle name="?? 10 15" xfId="119" xr:uid="{00000000-0005-0000-0000-000083000000}"/>
    <cellStyle name="?? 10 16" xfId="120" xr:uid="{00000000-0005-0000-0000-000084000000}"/>
    <cellStyle name="?? 10 17" xfId="121" xr:uid="{00000000-0005-0000-0000-000085000000}"/>
    <cellStyle name="?? 10 18" xfId="122" xr:uid="{00000000-0005-0000-0000-000086000000}"/>
    <cellStyle name="?? 10 19" xfId="123" xr:uid="{00000000-0005-0000-0000-000087000000}"/>
    <cellStyle name="?? 10 2" xfId="124" xr:uid="{00000000-0005-0000-0000-000088000000}"/>
    <cellStyle name="?? 10 20" xfId="125" xr:uid="{00000000-0005-0000-0000-000089000000}"/>
    <cellStyle name="?? 10 3" xfId="126" xr:uid="{00000000-0005-0000-0000-00008A000000}"/>
    <cellStyle name="?? 10 4" xfId="127" xr:uid="{00000000-0005-0000-0000-00008B000000}"/>
    <cellStyle name="?? 10 5" xfId="128" xr:uid="{00000000-0005-0000-0000-00008C000000}"/>
    <cellStyle name="?? 10 6" xfId="129" xr:uid="{00000000-0005-0000-0000-00008D000000}"/>
    <cellStyle name="?? 10 7" xfId="130" xr:uid="{00000000-0005-0000-0000-00008E000000}"/>
    <cellStyle name="?? 10 8" xfId="131" xr:uid="{00000000-0005-0000-0000-00008F000000}"/>
    <cellStyle name="?? 10 9" xfId="132" xr:uid="{00000000-0005-0000-0000-000090000000}"/>
    <cellStyle name="?? 11" xfId="133" xr:uid="{00000000-0005-0000-0000-000091000000}"/>
    <cellStyle name="?? 11 10" xfId="134" xr:uid="{00000000-0005-0000-0000-000092000000}"/>
    <cellStyle name="?? 11 11" xfId="135" xr:uid="{00000000-0005-0000-0000-000093000000}"/>
    <cellStyle name="?? 11 12" xfId="136" xr:uid="{00000000-0005-0000-0000-000094000000}"/>
    <cellStyle name="?? 11 13" xfId="137" xr:uid="{00000000-0005-0000-0000-000095000000}"/>
    <cellStyle name="?? 11 14" xfId="138" xr:uid="{00000000-0005-0000-0000-000096000000}"/>
    <cellStyle name="?? 11 15" xfId="139" xr:uid="{00000000-0005-0000-0000-000097000000}"/>
    <cellStyle name="?? 11 16" xfId="140" xr:uid="{00000000-0005-0000-0000-000098000000}"/>
    <cellStyle name="?? 11 17" xfId="141" xr:uid="{00000000-0005-0000-0000-000099000000}"/>
    <cellStyle name="?? 11 18" xfId="142" xr:uid="{00000000-0005-0000-0000-00009A000000}"/>
    <cellStyle name="?? 11 19" xfId="143" xr:uid="{00000000-0005-0000-0000-00009B000000}"/>
    <cellStyle name="?? 11 2" xfId="144" xr:uid="{00000000-0005-0000-0000-00009C000000}"/>
    <cellStyle name="?? 11 20" xfId="145" xr:uid="{00000000-0005-0000-0000-00009D000000}"/>
    <cellStyle name="?? 11 3" xfId="146" xr:uid="{00000000-0005-0000-0000-00009E000000}"/>
    <cellStyle name="?? 11 4" xfId="147" xr:uid="{00000000-0005-0000-0000-00009F000000}"/>
    <cellStyle name="?? 11 5" xfId="148" xr:uid="{00000000-0005-0000-0000-0000A0000000}"/>
    <cellStyle name="?? 11 6" xfId="149" xr:uid="{00000000-0005-0000-0000-0000A1000000}"/>
    <cellStyle name="?? 11 7" xfId="150" xr:uid="{00000000-0005-0000-0000-0000A2000000}"/>
    <cellStyle name="?? 11 8" xfId="151" xr:uid="{00000000-0005-0000-0000-0000A3000000}"/>
    <cellStyle name="?? 11 9" xfId="152" xr:uid="{00000000-0005-0000-0000-0000A4000000}"/>
    <cellStyle name="?? 12" xfId="153" xr:uid="{00000000-0005-0000-0000-0000A5000000}"/>
    <cellStyle name="?? 12 10" xfId="154" xr:uid="{00000000-0005-0000-0000-0000A6000000}"/>
    <cellStyle name="?? 12 11" xfId="155" xr:uid="{00000000-0005-0000-0000-0000A7000000}"/>
    <cellStyle name="?? 12 12" xfId="156" xr:uid="{00000000-0005-0000-0000-0000A8000000}"/>
    <cellStyle name="?? 12 13" xfId="157" xr:uid="{00000000-0005-0000-0000-0000A9000000}"/>
    <cellStyle name="?? 12 14" xfId="158" xr:uid="{00000000-0005-0000-0000-0000AA000000}"/>
    <cellStyle name="?? 12 15" xfId="159" xr:uid="{00000000-0005-0000-0000-0000AB000000}"/>
    <cellStyle name="?? 12 16" xfId="160" xr:uid="{00000000-0005-0000-0000-0000AC000000}"/>
    <cellStyle name="?? 12 17" xfId="161" xr:uid="{00000000-0005-0000-0000-0000AD000000}"/>
    <cellStyle name="?? 12 18" xfId="162" xr:uid="{00000000-0005-0000-0000-0000AE000000}"/>
    <cellStyle name="?? 12 19" xfId="163" xr:uid="{00000000-0005-0000-0000-0000AF000000}"/>
    <cellStyle name="?? 12 2" xfId="164" xr:uid="{00000000-0005-0000-0000-0000B0000000}"/>
    <cellStyle name="?? 12 20" xfId="165" xr:uid="{00000000-0005-0000-0000-0000B1000000}"/>
    <cellStyle name="?? 12 3" xfId="166" xr:uid="{00000000-0005-0000-0000-0000B2000000}"/>
    <cellStyle name="?? 12 4" xfId="167" xr:uid="{00000000-0005-0000-0000-0000B3000000}"/>
    <cellStyle name="?? 12 5" xfId="168" xr:uid="{00000000-0005-0000-0000-0000B4000000}"/>
    <cellStyle name="?? 12 6" xfId="169" xr:uid="{00000000-0005-0000-0000-0000B5000000}"/>
    <cellStyle name="?? 12 7" xfId="170" xr:uid="{00000000-0005-0000-0000-0000B6000000}"/>
    <cellStyle name="?? 12 8" xfId="171" xr:uid="{00000000-0005-0000-0000-0000B7000000}"/>
    <cellStyle name="?? 12 9" xfId="172" xr:uid="{00000000-0005-0000-0000-0000B8000000}"/>
    <cellStyle name="?? 13" xfId="173" xr:uid="{00000000-0005-0000-0000-0000B9000000}"/>
    <cellStyle name="?? 13 10" xfId="174" xr:uid="{00000000-0005-0000-0000-0000BA000000}"/>
    <cellStyle name="?? 13 11" xfId="175" xr:uid="{00000000-0005-0000-0000-0000BB000000}"/>
    <cellStyle name="?? 13 12" xfId="176" xr:uid="{00000000-0005-0000-0000-0000BC000000}"/>
    <cellStyle name="?? 13 13" xfId="177" xr:uid="{00000000-0005-0000-0000-0000BD000000}"/>
    <cellStyle name="?? 13 14" xfId="178" xr:uid="{00000000-0005-0000-0000-0000BE000000}"/>
    <cellStyle name="?? 13 15" xfId="179" xr:uid="{00000000-0005-0000-0000-0000BF000000}"/>
    <cellStyle name="?? 13 16" xfId="180" xr:uid="{00000000-0005-0000-0000-0000C0000000}"/>
    <cellStyle name="?? 13 17" xfId="181" xr:uid="{00000000-0005-0000-0000-0000C1000000}"/>
    <cellStyle name="?? 13 18" xfId="182" xr:uid="{00000000-0005-0000-0000-0000C2000000}"/>
    <cellStyle name="?? 13 19" xfId="183" xr:uid="{00000000-0005-0000-0000-0000C3000000}"/>
    <cellStyle name="?? 13 2" xfId="184" xr:uid="{00000000-0005-0000-0000-0000C4000000}"/>
    <cellStyle name="?? 13 20" xfId="185" xr:uid="{00000000-0005-0000-0000-0000C5000000}"/>
    <cellStyle name="?? 13 3" xfId="186" xr:uid="{00000000-0005-0000-0000-0000C6000000}"/>
    <cellStyle name="?? 13 4" xfId="187" xr:uid="{00000000-0005-0000-0000-0000C7000000}"/>
    <cellStyle name="?? 13 5" xfId="188" xr:uid="{00000000-0005-0000-0000-0000C8000000}"/>
    <cellStyle name="?? 13 6" xfId="189" xr:uid="{00000000-0005-0000-0000-0000C9000000}"/>
    <cellStyle name="?? 13 7" xfId="190" xr:uid="{00000000-0005-0000-0000-0000CA000000}"/>
    <cellStyle name="?? 13 8" xfId="191" xr:uid="{00000000-0005-0000-0000-0000CB000000}"/>
    <cellStyle name="?? 13 9" xfId="192" xr:uid="{00000000-0005-0000-0000-0000CC000000}"/>
    <cellStyle name="?? 14" xfId="193" xr:uid="{00000000-0005-0000-0000-0000CD000000}"/>
    <cellStyle name="?? 14 10" xfId="194" xr:uid="{00000000-0005-0000-0000-0000CE000000}"/>
    <cellStyle name="?? 14 11" xfId="195" xr:uid="{00000000-0005-0000-0000-0000CF000000}"/>
    <cellStyle name="?? 14 12" xfId="196" xr:uid="{00000000-0005-0000-0000-0000D0000000}"/>
    <cellStyle name="?? 14 13" xfId="197" xr:uid="{00000000-0005-0000-0000-0000D1000000}"/>
    <cellStyle name="?? 14 14" xfId="198" xr:uid="{00000000-0005-0000-0000-0000D2000000}"/>
    <cellStyle name="?? 14 15" xfId="199" xr:uid="{00000000-0005-0000-0000-0000D3000000}"/>
    <cellStyle name="?? 14 16" xfId="200" xr:uid="{00000000-0005-0000-0000-0000D4000000}"/>
    <cellStyle name="?? 14 17" xfId="201" xr:uid="{00000000-0005-0000-0000-0000D5000000}"/>
    <cellStyle name="?? 14 18" xfId="202" xr:uid="{00000000-0005-0000-0000-0000D6000000}"/>
    <cellStyle name="?? 14 19" xfId="203" xr:uid="{00000000-0005-0000-0000-0000D7000000}"/>
    <cellStyle name="?? 14 2" xfId="204" xr:uid="{00000000-0005-0000-0000-0000D8000000}"/>
    <cellStyle name="?? 14 20" xfId="205" xr:uid="{00000000-0005-0000-0000-0000D9000000}"/>
    <cellStyle name="?? 14 3" xfId="206" xr:uid="{00000000-0005-0000-0000-0000DA000000}"/>
    <cellStyle name="?? 14 4" xfId="207" xr:uid="{00000000-0005-0000-0000-0000DB000000}"/>
    <cellStyle name="?? 14 5" xfId="208" xr:uid="{00000000-0005-0000-0000-0000DC000000}"/>
    <cellStyle name="?? 14 6" xfId="209" xr:uid="{00000000-0005-0000-0000-0000DD000000}"/>
    <cellStyle name="?? 14 7" xfId="210" xr:uid="{00000000-0005-0000-0000-0000DE000000}"/>
    <cellStyle name="?? 14 8" xfId="211" xr:uid="{00000000-0005-0000-0000-0000DF000000}"/>
    <cellStyle name="?? 14 9" xfId="212" xr:uid="{00000000-0005-0000-0000-0000E0000000}"/>
    <cellStyle name="?? 15" xfId="213" xr:uid="{00000000-0005-0000-0000-0000E1000000}"/>
    <cellStyle name="?? 15 10" xfId="214" xr:uid="{00000000-0005-0000-0000-0000E2000000}"/>
    <cellStyle name="?? 15 11" xfId="215" xr:uid="{00000000-0005-0000-0000-0000E3000000}"/>
    <cellStyle name="?? 15 12" xfId="216" xr:uid="{00000000-0005-0000-0000-0000E4000000}"/>
    <cellStyle name="?? 15 13" xfId="217" xr:uid="{00000000-0005-0000-0000-0000E5000000}"/>
    <cellStyle name="?? 15 14" xfId="218" xr:uid="{00000000-0005-0000-0000-0000E6000000}"/>
    <cellStyle name="?? 15 15" xfId="219" xr:uid="{00000000-0005-0000-0000-0000E7000000}"/>
    <cellStyle name="?? 15 16" xfId="220" xr:uid="{00000000-0005-0000-0000-0000E8000000}"/>
    <cellStyle name="?? 15 17" xfId="221" xr:uid="{00000000-0005-0000-0000-0000E9000000}"/>
    <cellStyle name="?? 15 18" xfId="222" xr:uid="{00000000-0005-0000-0000-0000EA000000}"/>
    <cellStyle name="?? 15 19" xfId="223" xr:uid="{00000000-0005-0000-0000-0000EB000000}"/>
    <cellStyle name="?? 15 2" xfId="224" xr:uid="{00000000-0005-0000-0000-0000EC000000}"/>
    <cellStyle name="?? 15 20" xfId="225" xr:uid="{00000000-0005-0000-0000-0000ED000000}"/>
    <cellStyle name="?? 15 3" xfId="226" xr:uid="{00000000-0005-0000-0000-0000EE000000}"/>
    <cellStyle name="?? 15 4" xfId="227" xr:uid="{00000000-0005-0000-0000-0000EF000000}"/>
    <cellStyle name="?? 15 5" xfId="228" xr:uid="{00000000-0005-0000-0000-0000F0000000}"/>
    <cellStyle name="?? 15 6" xfId="229" xr:uid="{00000000-0005-0000-0000-0000F1000000}"/>
    <cellStyle name="?? 15 7" xfId="230" xr:uid="{00000000-0005-0000-0000-0000F2000000}"/>
    <cellStyle name="?? 15 8" xfId="231" xr:uid="{00000000-0005-0000-0000-0000F3000000}"/>
    <cellStyle name="?? 15 9" xfId="232" xr:uid="{00000000-0005-0000-0000-0000F4000000}"/>
    <cellStyle name="?? 16" xfId="233" xr:uid="{00000000-0005-0000-0000-0000F5000000}"/>
    <cellStyle name="?? 16 10" xfId="234" xr:uid="{00000000-0005-0000-0000-0000F6000000}"/>
    <cellStyle name="?? 16 11" xfId="235" xr:uid="{00000000-0005-0000-0000-0000F7000000}"/>
    <cellStyle name="?? 16 12" xfId="236" xr:uid="{00000000-0005-0000-0000-0000F8000000}"/>
    <cellStyle name="?? 16 13" xfId="237" xr:uid="{00000000-0005-0000-0000-0000F9000000}"/>
    <cellStyle name="?? 16 14" xfId="238" xr:uid="{00000000-0005-0000-0000-0000FA000000}"/>
    <cellStyle name="?? 16 15" xfId="239" xr:uid="{00000000-0005-0000-0000-0000FB000000}"/>
    <cellStyle name="?? 16 2" xfId="240" xr:uid="{00000000-0005-0000-0000-0000FC000000}"/>
    <cellStyle name="?? 16 3" xfId="241" xr:uid="{00000000-0005-0000-0000-0000FD000000}"/>
    <cellStyle name="?? 16 4" xfId="242" xr:uid="{00000000-0005-0000-0000-0000FE000000}"/>
    <cellStyle name="?? 16 5" xfId="243" xr:uid="{00000000-0005-0000-0000-0000FF000000}"/>
    <cellStyle name="?? 16 6" xfId="244" xr:uid="{00000000-0005-0000-0000-000000010000}"/>
    <cellStyle name="?? 16 7" xfId="245" xr:uid="{00000000-0005-0000-0000-000001010000}"/>
    <cellStyle name="?? 16 8" xfId="246" xr:uid="{00000000-0005-0000-0000-000002010000}"/>
    <cellStyle name="?? 16 9" xfId="247" xr:uid="{00000000-0005-0000-0000-000003010000}"/>
    <cellStyle name="?? 17" xfId="248" xr:uid="{00000000-0005-0000-0000-000004010000}"/>
    <cellStyle name="?? 18" xfId="249" xr:uid="{00000000-0005-0000-0000-000005010000}"/>
    <cellStyle name="?? 19" xfId="250" xr:uid="{00000000-0005-0000-0000-000006010000}"/>
    <cellStyle name="?? 2" xfId="251" xr:uid="{00000000-0005-0000-0000-000007010000}"/>
    <cellStyle name="?? 2 10" xfId="252" xr:uid="{00000000-0005-0000-0000-000008010000}"/>
    <cellStyle name="?? 2 11" xfId="253" xr:uid="{00000000-0005-0000-0000-000009010000}"/>
    <cellStyle name="?? 2 12" xfId="254" xr:uid="{00000000-0005-0000-0000-00000A010000}"/>
    <cellStyle name="?? 2 13" xfId="255" xr:uid="{00000000-0005-0000-0000-00000B010000}"/>
    <cellStyle name="?? 2 14" xfId="256" xr:uid="{00000000-0005-0000-0000-00000C010000}"/>
    <cellStyle name="?? 2 15" xfId="257" xr:uid="{00000000-0005-0000-0000-00000D010000}"/>
    <cellStyle name="?? 2 16" xfId="258" xr:uid="{00000000-0005-0000-0000-00000E010000}"/>
    <cellStyle name="?? 2 17" xfId="259" xr:uid="{00000000-0005-0000-0000-00000F010000}"/>
    <cellStyle name="?? 2 18" xfId="260" xr:uid="{00000000-0005-0000-0000-000010010000}"/>
    <cellStyle name="?? 2 19" xfId="261" xr:uid="{00000000-0005-0000-0000-000011010000}"/>
    <cellStyle name="?? 2 2" xfId="262" xr:uid="{00000000-0005-0000-0000-000012010000}"/>
    <cellStyle name="?? 2 20" xfId="263" xr:uid="{00000000-0005-0000-0000-000013010000}"/>
    <cellStyle name="?? 2 21" xfId="264" xr:uid="{00000000-0005-0000-0000-000014010000}"/>
    <cellStyle name="?? 2 22" xfId="265" xr:uid="{00000000-0005-0000-0000-000015010000}"/>
    <cellStyle name="?? 2 23" xfId="266" xr:uid="{00000000-0005-0000-0000-000016010000}"/>
    <cellStyle name="?? 2 24" xfId="267" xr:uid="{00000000-0005-0000-0000-000017010000}"/>
    <cellStyle name="?? 2 3" xfId="268" xr:uid="{00000000-0005-0000-0000-000018010000}"/>
    <cellStyle name="?? 2 4" xfId="269" xr:uid="{00000000-0005-0000-0000-000019010000}"/>
    <cellStyle name="?? 2 5" xfId="270" xr:uid="{00000000-0005-0000-0000-00001A010000}"/>
    <cellStyle name="?? 2 6" xfId="271" xr:uid="{00000000-0005-0000-0000-00001B010000}"/>
    <cellStyle name="?? 2 7" xfId="272" xr:uid="{00000000-0005-0000-0000-00001C010000}"/>
    <cellStyle name="?? 2 8" xfId="273" xr:uid="{00000000-0005-0000-0000-00001D010000}"/>
    <cellStyle name="?? 2 9" xfId="274" xr:uid="{00000000-0005-0000-0000-00001E010000}"/>
    <cellStyle name="?? 20" xfId="275" xr:uid="{00000000-0005-0000-0000-00001F010000}"/>
    <cellStyle name="?? 21" xfId="276" xr:uid="{00000000-0005-0000-0000-000020010000}"/>
    <cellStyle name="?? 22" xfId="277" xr:uid="{00000000-0005-0000-0000-000021010000}"/>
    <cellStyle name="?? 23" xfId="278" xr:uid="{00000000-0005-0000-0000-000022010000}"/>
    <cellStyle name="?? 24" xfId="279" xr:uid="{00000000-0005-0000-0000-000023010000}"/>
    <cellStyle name="?? 25" xfId="280" xr:uid="{00000000-0005-0000-0000-000024010000}"/>
    <cellStyle name="?? 26" xfId="281" xr:uid="{00000000-0005-0000-0000-000025010000}"/>
    <cellStyle name="?? 27" xfId="282" xr:uid="{00000000-0005-0000-0000-000026010000}"/>
    <cellStyle name="?? 28" xfId="283" xr:uid="{00000000-0005-0000-0000-000027010000}"/>
    <cellStyle name="?? 29" xfId="284" xr:uid="{00000000-0005-0000-0000-000028010000}"/>
    <cellStyle name="?? 3" xfId="285" xr:uid="{00000000-0005-0000-0000-000029010000}"/>
    <cellStyle name="?? 3 10" xfId="286" xr:uid="{00000000-0005-0000-0000-00002A010000}"/>
    <cellStyle name="?? 3 11" xfId="287" xr:uid="{00000000-0005-0000-0000-00002B010000}"/>
    <cellStyle name="?? 3 12" xfId="288" xr:uid="{00000000-0005-0000-0000-00002C010000}"/>
    <cellStyle name="?? 3 13" xfId="289" xr:uid="{00000000-0005-0000-0000-00002D010000}"/>
    <cellStyle name="?? 3 14" xfId="290" xr:uid="{00000000-0005-0000-0000-00002E010000}"/>
    <cellStyle name="?? 3 15" xfId="291" xr:uid="{00000000-0005-0000-0000-00002F010000}"/>
    <cellStyle name="?? 3 16" xfId="292" xr:uid="{00000000-0005-0000-0000-000030010000}"/>
    <cellStyle name="?? 3 17" xfId="293" xr:uid="{00000000-0005-0000-0000-000031010000}"/>
    <cellStyle name="?? 3 18" xfId="294" xr:uid="{00000000-0005-0000-0000-000032010000}"/>
    <cellStyle name="?? 3 19" xfId="295" xr:uid="{00000000-0005-0000-0000-000033010000}"/>
    <cellStyle name="?? 3 2" xfId="296" xr:uid="{00000000-0005-0000-0000-000034010000}"/>
    <cellStyle name="?? 3 20" xfId="297" xr:uid="{00000000-0005-0000-0000-000035010000}"/>
    <cellStyle name="?? 3 21" xfId="298" xr:uid="{00000000-0005-0000-0000-000036010000}"/>
    <cellStyle name="?? 3 22" xfId="299" xr:uid="{00000000-0005-0000-0000-000037010000}"/>
    <cellStyle name="?? 3 23" xfId="300" xr:uid="{00000000-0005-0000-0000-000038010000}"/>
    <cellStyle name="?? 3 24" xfId="301" xr:uid="{00000000-0005-0000-0000-000039010000}"/>
    <cellStyle name="?? 3 3" xfId="302" xr:uid="{00000000-0005-0000-0000-00003A010000}"/>
    <cellStyle name="?? 3 4" xfId="303" xr:uid="{00000000-0005-0000-0000-00003B010000}"/>
    <cellStyle name="?? 3 5" xfId="304" xr:uid="{00000000-0005-0000-0000-00003C010000}"/>
    <cellStyle name="?? 3 6" xfId="305" xr:uid="{00000000-0005-0000-0000-00003D010000}"/>
    <cellStyle name="?? 3 7" xfId="306" xr:uid="{00000000-0005-0000-0000-00003E010000}"/>
    <cellStyle name="?? 3 8" xfId="307" xr:uid="{00000000-0005-0000-0000-00003F010000}"/>
    <cellStyle name="?? 3 9" xfId="308" xr:uid="{00000000-0005-0000-0000-000040010000}"/>
    <cellStyle name="?? 30" xfId="309" xr:uid="{00000000-0005-0000-0000-000041010000}"/>
    <cellStyle name="?? 31" xfId="310" xr:uid="{00000000-0005-0000-0000-000042010000}"/>
    <cellStyle name="?? 32" xfId="311" xr:uid="{00000000-0005-0000-0000-000043010000}"/>
    <cellStyle name="?? 33" xfId="312" xr:uid="{00000000-0005-0000-0000-000044010000}"/>
    <cellStyle name="?? 34" xfId="313" xr:uid="{00000000-0005-0000-0000-000045010000}"/>
    <cellStyle name="?? 35" xfId="314" xr:uid="{00000000-0005-0000-0000-000046010000}"/>
    <cellStyle name="?? 36" xfId="315" xr:uid="{00000000-0005-0000-0000-000047010000}"/>
    <cellStyle name="?? 4" xfId="316" xr:uid="{00000000-0005-0000-0000-000048010000}"/>
    <cellStyle name="?? 4 10" xfId="317" xr:uid="{00000000-0005-0000-0000-000049010000}"/>
    <cellStyle name="?? 4 11" xfId="318" xr:uid="{00000000-0005-0000-0000-00004A010000}"/>
    <cellStyle name="?? 4 12" xfId="319" xr:uid="{00000000-0005-0000-0000-00004B010000}"/>
    <cellStyle name="?? 4 13" xfId="320" xr:uid="{00000000-0005-0000-0000-00004C010000}"/>
    <cellStyle name="?? 4 14" xfId="321" xr:uid="{00000000-0005-0000-0000-00004D010000}"/>
    <cellStyle name="?? 4 15" xfId="322" xr:uid="{00000000-0005-0000-0000-00004E010000}"/>
    <cellStyle name="?? 4 16" xfId="323" xr:uid="{00000000-0005-0000-0000-00004F010000}"/>
    <cellStyle name="?? 4 17" xfId="324" xr:uid="{00000000-0005-0000-0000-000050010000}"/>
    <cellStyle name="?? 4 18" xfId="325" xr:uid="{00000000-0005-0000-0000-000051010000}"/>
    <cellStyle name="?? 4 19" xfId="326" xr:uid="{00000000-0005-0000-0000-000052010000}"/>
    <cellStyle name="?? 4 2" xfId="327" xr:uid="{00000000-0005-0000-0000-000053010000}"/>
    <cellStyle name="?? 4 20" xfId="328" xr:uid="{00000000-0005-0000-0000-000054010000}"/>
    <cellStyle name="?? 4 21" xfId="329" xr:uid="{00000000-0005-0000-0000-000055010000}"/>
    <cellStyle name="?? 4 22" xfId="330" xr:uid="{00000000-0005-0000-0000-000056010000}"/>
    <cellStyle name="?? 4 23" xfId="331" xr:uid="{00000000-0005-0000-0000-000057010000}"/>
    <cellStyle name="?? 4 24" xfId="332" xr:uid="{00000000-0005-0000-0000-000058010000}"/>
    <cellStyle name="?? 4 3" xfId="333" xr:uid="{00000000-0005-0000-0000-000059010000}"/>
    <cellStyle name="?? 4 4" xfId="334" xr:uid="{00000000-0005-0000-0000-00005A010000}"/>
    <cellStyle name="?? 4 5" xfId="335" xr:uid="{00000000-0005-0000-0000-00005B010000}"/>
    <cellStyle name="?? 4 6" xfId="336" xr:uid="{00000000-0005-0000-0000-00005C010000}"/>
    <cellStyle name="?? 4 7" xfId="337" xr:uid="{00000000-0005-0000-0000-00005D010000}"/>
    <cellStyle name="?? 4 8" xfId="338" xr:uid="{00000000-0005-0000-0000-00005E010000}"/>
    <cellStyle name="?? 4 9" xfId="339" xr:uid="{00000000-0005-0000-0000-00005F010000}"/>
    <cellStyle name="?? 5" xfId="340" xr:uid="{00000000-0005-0000-0000-000060010000}"/>
    <cellStyle name="?? 5 10" xfId="341" xr:uid="{00000000-0005-0000-0000-000061010000}"/>
    <cellStyle name="?? 5 11" xfId="342" xr:uid="{00000000-0005-0000-0000-000062010000}"/>
    <cellStyle name="?? 5 12" xfId="343" xr:uid="{00000000-0005-0000-0000-000063010000}"/>
    <cellStyle name="?? 5 13" xfId="344" xr:uid="{00000000-0005-0000-0000-000064010000}"/>
    <cellStyle name="?? 5 14" xfId="345" xr:uid="{00000000-0005-0000-0000-000065010000}"/>
    <cellStyle name="?? 5 15" xfId="346" xr:uid="{00000000-0005-0000-0000-000066010000}"/>
    <cellStyle name="?? 5 16" xfId="347" xr:uid="{00000000-0005-0000-0000-000067010000}"/>
    <cellStyle name="?? 5 17" xfId="348" xr:uid="{00000000-0005-0000-0000-000068010000}"/>
    <cellStyle name="?? 5 18" xfId="349" xr:uid="{00000000-0005-0000-0000-000069010000}"/>
    <cellStyle name="?? 5 19" xfId="350" xr:uid="{00000000-0005-0000-0000-00006A010000}"/>
    <cellStyle name="?? 5 2" xfId="351" xr:uid="{00000000-0005-0000-0000-00006B010000}"/>
    <cellStyle name="?? 5 20" xfId="352" xr:uid="{00000000-0005-0000-0000-00006C010000}"/>
    <cellStyle name="?? 5 21" xfId="353" xr:uid="{00000000-0005-0000-0000-00006D010000}"/>
    <cellStyle name="?? 5 22" xfId="354" xr:uid="{00000000-0005-0000-0000-00006E010000}"/>
    <cellStyle name="?? 5 23" xfId="355" xr:uid="{00000000-0005-0000-0000-00006F010000}"/>
    <cellStyle name="?? 5 24" xfId="356" xr:uid="{00000000-0005-0000-0000-000070010000}"/>
    <cellStyle name="?? 5 3" xfId="357" xr:uid="{00000000-0005-0000-0000-000071010000}"/>
    <cellStyle name="?? 5 4" xfId="358" xr:uid="{00000000-0005-0000-0000-000072010000}"/>
    <cellStyle name="?? 5 5" xfId="359" xr:uid="{00000000-0005-0000-0000-000073010000}"/>
    <cellStyle name="?? 5 6" xfId="360" xr:uid="{00000000-0005-0000-0000-000074010000}"/>
    <cellStyle name="?? 5 7" xfId="361" xr:uid="{00000000-0005-0000-0000-000075010000}"/>
    <cellStyle name="?? 5 8" xfId="362" xr:uid="{00000000-0005-0000-0000-000076010000}"/>
    <cellStyle name="?? 5 9" xfId="363" xr:uid="{00000000-0005-0000-0000-000077010000}"/>
    <cellStyle name="?? 6" xfId="364" xr:uid="{00000000-0005-0000-0000-000078010000}"/>
    <cellStyle name="?? 6 10" xfId="365" xr:uid="{00000000-0005-0000-0000-000079010000}"/>
    <cellStyle name="?? 6 11" xfId="366" xr:uid="{00000000-0005-0000-0000-00007A010000}"/>
    <cellStyle name="?? 6 12" xfId="367" xr:uid="{00000000-0005-0000-0000-00007B010000}"/>
    <cellStyle name="?? 6 13" xfId="368" xr:uid="{00000000-0005-0000-0000-00007C010000}"/>
    <cellStyle name="?? 6 14" xfId="369" xr:uid="{00000000-0005-0000-0000-00007D010000}"/>
    <cellStyle name="?? 6 15" xfId="370" xr:uid="{00000000-0005-0000-0000-00007E010000}"/>
    <cellStyle name="?? 6 16" xfId="371" xr:uid="{00000000-0005-0000-0000-00007F010000}"/>
    <cellStyle name="?? 6 17" xfId="372" xr:uid="{00000000-0005-0000-0000-000080010000}"/>
    <cellStyle name="?? 6 18" xfId="373" xr:uid="{00000000-0005-0000-0000-000081010000}"/>
    <cellStyle name="?? 6 19" xfId="374" xr:uid="{00000000-0005-0000-0000-000082010000}"/>
    <cellStyle name="?? 6 2" xfId="375" xr:uid="{00000000-0005-0000-0000-000083010000}"/>
    <cellStyle name="?? 6 20" xfId="376" xr:uid="{00000000-0005-0000-0000-000084010000}"/>
    <cellStyle name="?? 6 21" xfId="377" xr:uid="{00000000-0005-0000-0000-000085010000}"/>
    <cellStyle name="?? 6 22" xfId="378" xr:uid="{00000000-0005-0000-0000-000086010000}"/>
    <cellStyle name="?? 6 23" xfId="379" xr:uid="{00000000-0005-0000-0000-000087010000}"/>
    <cellStyle name="?? 6 24" xfId="380" xr:uid="{00000000-0005-0000-0000-000088010000}"/>
    <cellStyle name="?? 6 3" xfId="381" xr:uid="{00000000-0005-0000-0000-000089010000}"/>
    <cellStyle name="?? 6 4" xfId="382" xr:uid="{00000000-0005-0000-0000-00008A010000}"/>
    <cellStyle name="?? 6 5" xfId="383" xr:uid="{00000000-0005-0000-0000-00008B010000}"/>
    <cellStyle name="?? 6 6" xfId="384" xr:uid="{00000000-0005-0000-0000-00008C010000}"/>
    <cellStyle name="?? 6 7" xfId="385" xr:uid="{00000000-0005-0000-0000-00008D010000}"/>
    <cellStyle name="?? 6 8" xfId="386" xr:uid="{00000000-0005-0000-0000-00008E010000}"/>
    <cellStyle name="?? 6 9" xfId="387" xr:uid="{00000000-0005-0000-0000-00008F010000}"/>
    <cellStyle name="?? 7" xfId="388" xr:uid="{00000000-0005-0000-0000-000090010000}"/>
    <cellStyle name="?? 7 10" xfId="389" xr:uid="{00000000-0005-0000-0000-000091010000}"/>
    <cellStyle name="?? 7 11" xfId="390" xr:uid="{00000000-0005-0000-0000-000092010000}"/>
    <cellStyle name="?? 7 12" xfId="391" xr:uid="{00000000-0005-0000-0000-000093010000}"/>
    <cellStyle name="?? 7 13" xfId="392" xr:uid="{00000000-0005-0000-0000-000094010000}"/>
    <cellStyle name="?? 7 14" xfId="393" xr:uid="{00000000-0005-0000-0000-000095010000}"/>
    <cellStyle name="?? 7 15" xfId="394" xr:uid="{00000000-0005-0000-0000-000096010000}"/>
    <cellStyle name="?? 7 16" xfId="395" xr:uid="{00000000-0005-0000-0000-000097010000}"/>
    <cellStyle name="?? 7 17" xfId="396" xr:uid="{00000000-0005-0000-0000-000098010000}"/>
    <cellStyle name="?? 7 18" xfId="397" xr:uid="{00000000-0005-0000-0000-000099010000}"/>
    <cellStyle name="?? 7 19" xfId="398" xr:uid="{00000000-0005-0000-0000-00009A010000}"/>
    <cellStyle name="?? 7 2" xfId="399" xr:uid="{00000000-0005-0000-0000-00009B010000}"/>
    <cellStyle name="?? 7 20" xfId="400" xr:uid="{00000000-0005-0000-0000-00009C010000}"/>
    <cellStyle name="?? 7 21" xfId="401" xr:uid="{00000000-0005-0000-0000-00009D010000}"/>
    <cellStyle name="?? 7 3" xfId="402" xr:uid="{00000000-0005-0000-0000-00009E010000}"/>
    <cellStyle name="?? 7 4" xfId="403" xr:uid="{00000000-0005-0000-0000-00009F010000}"/>
    <cellStyle name="?? 7 5" xfId="404" xr:uid="{00000000-0005-0000-0000-0000A0010000}"/>
    <cellStyle name="?? 7 6" xfId="405" xr:uid="{00000000-0005-0000-0000-0000A1010000}"/>
    <cellStyle name="?? 7 7" xfId="406" xr:uid="{00000000-0005-0000-0000-0000A2010000}"/>
    <cellStyle name="?? 7 8" xfId="407" xr:uid="{00000000-0005-0000-0000-0000A3010000}"/>
    <cellStyle name="?? 7 9" xfId="408" xr:uid="{00000000-0005-0000-0000-0000A4010000}"/>
    <cellStyle name="?? 8" xfId="409" xr:uid="{00000000-0005-0000-0000-0000A5010000}"/>
    <cellStyle name="?? 8 10" xfId="410" xr:uid="{00000000-0005-0000-0000-0000A6010000}"/>
    <cellStyle name="?? 8 11" xfId="411" xr:uid="{00000000-0005-0000-0000-0000A7010000}"/>
    <cellStyle name="?? 8 12" xfId="412" xr:uid="{00000000-0005-0000-0000-0000A8010000}"/>
    <cellStyle name="?? 8 13" xfId="413" xr:uid="{00000000-0005-0000-0000-0000A9010000}"/>
    <cellStyle name="?? 8 14" xfId="414" xr:uid="{00000000-0005-0000-0000-0000AA010000}"/>
    <cellStyle name="?? 8 15" xfId="415" xr:uid="{00000000-0005-0000-0000-0000AB010000}"/>
    <cellStyle name="?? 8 16" xfId="416" xr:uid="{00000000-0005-0000-0000-0000AC010000}"/>
    <cellStyle name="?? 8 17" xfId="417" xr:uid="{00000000-0005-0000-0000-0000AD010000}"/>
    <cellStyle name="?? 8 18" xfId="418" xr:uid="{00000000-0005-0000-0000-0000AE010000}"/>
    <cellStyle name="?? 8 19" xfId="419" xr:uid="{00000000-0005-0000-0000-0000AF010000}"/>
    <cellStyle name="?? 8 2" xfId="420" xr:uid="{00000000-0005-0000-0000-0000B0010000}"/>
    <cellStyle name="?? 8 20" xfId="421" xr:uid="{00000000-0005-0000-0000-0000B1010000}"/>
    <cellStyle name="?? 8 3" xfId="422" xr:uid="{00000000-0005-0000-0000-0000B2010000}"/>
    <cellStyle name="?? 8 4" xfId="423" xr:uid="{00000000-0005-0000-0000-0000B3010000}"/>
    <cellStyle name="?? 8 5" xfId="424" xr:uid="{00000000-0005-0000-0000-0000B4010000}"/>
    <cellStyle name="?? 8 6" xfId="425" xr:uid="{00000000-0005-0000-0000-0000B5010000}"/>
    <cellStyle name="?? 8 7" xfId="426" xr:uid="{00000000-0005-0000-0000-0000B6010000}"/>
    <cellStyle name="?? 8 8" xfId="427" xr:uid="{00000000-0005-0000-0000-0000B7010000}"/>
    <cellStyle name="?? 8 9" xfId="428" xr:uid="{00000000-0005-0000-0000-0000B8010000}"/>
    <cellStyle name="?? 9" xfId="429" xr:uid="{00000000-0005-0000-0000-0000B9010000}"/>
    <cellStyle name="?? 9 10" xfId="430" xr:uid="{00000000-0005-0000-0000-0000BA010000}"/>
    <cellStyle name="?? 9 11" xfId="431" xr:uid="{00000000-0005-0000-0000-0000BB010000}"/>
    <cellStyle name="?? 9 12" xfId="432" xr:uid="{00000000-0005-0000-0000-0000BC010000}"/>
    <cellStyle name="?? 9 13" xfId="433" xr:uid="{00000000-0005-0000-0000-0000BD010000}"/>
    <cellStyle name="?? 9 14" xfId="434" xr:uid="{00000000-0005-0000-0000-0000BE010000}"/>
    <cellStyle name="?? 9 15" xfId="435" xr:uid="{00000000-0005-0000-0000-0000BF010000}"/>
    <cellStyle name="?? 9 16" xfId="436" xr:uid="{00000000-0005-0000-0000-0000C0010000}"/>
    <cellStyle name="?? 9 17" xfId="437" xr:uid="{00000000-0005-0000-0000-0000C1010000}"/>
    <cellStyle name="?? 9 18" xfId="438" xr:uid="{00000000-0005-0000-0000-0000C2010000}"/>
    <cellStyle name="?? 9 19" xfId="439" xr:uid="{00000000-0005-0000-0000-0000C3010000}"/>
    <cellStyle name="?? 9 2" xfId="440" xr:uid="{00000000-0005-0000-0000-0000C4010000}"/>
    <cellStyle name="?? 9 20" xfId="441" xr:uid="{00000000-0005-0000-0000-0000C5010000}"/>
    <cellStyle name="?? 9 3" xfId="442" xr:uid="{00000000-0005-0000-0000-0000C6010000}"/>
    <cellStyle name="?? 9 4" xfId="443" xr:uid="{00000000-0005-0000-0000-0000C7010000}"/>
    <cellStyle name="?? 9 5" xfId="444" xr:uid="{00000000-0005-0000-0000-0000C8010000}"/>
    <cellStyle name="?? 9 6" xfId="445" xr:uid="{00000000-0005-0000-0000-0000C9010000}"/>
    <cellStyle name="?? 9 7" xfId="446" xr:uid="{00000000-0005-0000-0000-0000CA010000}"/>
    <cellStyle name="?? 9 8" xfId="447" xr:uid="{00000000-0005-0000-0000-0000CB010000}"/>
    <cellStyle name="?? 9 9" xfId="448" xr:uid="{00000000-0005-0000-0000-0000CC010000}"/>
    <cellStyle name="???? [0.00]_PERSONAL" xfId="449" xr:uid="{00000000-0005-0000-0000-0000CD010000}"/>
    <cellStyle name="?????_VERA" xfId="450" xr:uid="{00000000-0005-0000-0000-0000CE010000}"/>
    <cellStyle name="????_PERSONAL" xfId="451" xr:uid="{00000000-0005-0000-0000-0000CF010000}"/>
    <cellStyle name="???[0]_RESULTS" xfId="452" xr:uid="{00000000-0005-0000-0000-0000D0010000}"/>
    <cellStyle name="???_RESULTS" xfId="453" xr:uid="{00000000-0005-0000-0000-0000D1010000}"/>
    <cellStyle name="???¯?(?????A????c_x0011_Comma [0]_E&amp;OOCPX" xfId="454" xr:uid="{00000000-0005-0000-0000-0000D2010000}"/>
    <cellStyle name="??_02-07 Trade AR Summary" xfId="455" xr:uid="{00000000-0005-0000-0000-0000D3010000}"/>
    <cellStyle name="?iarky [0]_annex9015-VII" xfId="456" xr:uid="{00000000-0005-0000-0000-0000D4010000}"/>
    <cellStyle name="?iarky_annex9015-VII" xfId="457" xr:uid="{00000000-0005-0000-0000-0000D5010000}"/>
    <cellStyle name="?Q\?1@" xfId="6599" xr:uid="{00000000-0005-0000-0000-0000D6010000}"/>
    <cellStyle name="]_x000d__x000a_Zoomed=1_x000d__x000a_Row=0_x000d__x000a_Column=0_x000d__x000a_Height=0_x000d__x000a_Width=0_x000d__x000a_FontName=FoxFont_x000d__x000a_FontStyle=0_x000d__x000a_FontSize=9_x000d__x000a_PrtFontName=FoxPrin" xfId="458" xr:uid="{00000000-0005-0000-0000-0000D7010000}"/>
    <cellStyle name="_%(SignOnly)" xfId="459" xr:uid="{00000000-0005-0000-0000-0000D8010000}"/>
    <cellStyle name="_%(SignOnly) 2" xfId="460" xr:uid="{00000000-0005-0000-0000-0000D9010000}"/>
    <cellStyle name="_%(SignSpaceOnly)" xfId="461" xr:uid="{00000000-0005-0000-0000-0000DA010000}"/>
    <cellStyle name="_%(SignSpaceOnly) 2" xfId="462" xr:uid="{00000000-0005-0000-0000-0000DB010000}"/>
    <cellStyle name="_03 Model" xfId="463" xr:uid="{00000000-0005-0000-0000-0000DC010000}"/>
    <cellStyle name="_2.7 Budget versus actual and forecast by qtr" xfId="464" xr:uid="{00000000-0005-0000-0000-0000DD010000}"/>
    <cellStyle name="_2008 Budget vs 2008 Invoices XYPRO-gdw" xfId="465" xr:uid="{00000000-0005-0000-0000-0000DE010000}"/>
    <cellStyle name="_2008 by month_Corp Data-GT-Dec08" xfId="466" xr:uid="{00000000-0005-0000-0000-0000DF010000}"/>
    <cellStyle name="_2009 Year End Summary_Update" xfId="467" xr:uid="{00000000-0005-0000-0000-0000E0010000}"/>
    <cellStyle name="_2009-07_FCST Global Walk_v2" xfId="468" xr:uid="{00000000-0005-0000-0000-0000E1010000}"/>
    <cellStyle name="_2010 Planning V14" xfId="469" xr:uid="{00000000-0005-0000-0000-0000E2010000}"/>
    <cellStyle name="_x0013__2010 Trip Plan_build_11-30-09_10+2 base_v2" xfId="470" xr:uid="{00000000-0005-0000-0000-0000E3010000}"/>
    <cellStyle name="_x0013__2010 Trip Plan_final_v_2009" xfId="471" xr:uid="{00000000-0005-0000-0000-0000E4010000}"/>
    <cellStyle name="_6-20-06 LTM" xfId="472" xr:uid="{00000000-0005-0000-0000-0000E5010000}"/>
    <cellStyle name="_A101 Actuals 2008" xfId="473" xr:uid="{00000000-0005-0000-0000-0000E6010000}"/>
    <cellStyle name="_Advertising and Income UK" xfId="474" xr:uid="{00000000-0005-0000-0000-0000E7010000}"/>
    <cellStyle name="_Advertising and Income UK 10" xfId="475" xr:uid="{00000000-0005-0000-0000-0000E8010000}"/>
    <cellStyle name="_Advertising and Income UK 11" xfId="476" xr:uid="{00000000-0005-0000-0000-0000E9010000}"/>
    <cellStyle name="_Advertising and Income UK 12" xfId="477" xr:uid="{00000000-0005-0000-0000-0000EA010000}"/>
    <cellStyle name="_Advertising and Income UK 13" xfId="478" xr:uid="{00000000-0005-0000-0000-0000EB010000}"/>
    <cellStyle name="_Advertising and Income UK 14" xfId="479" xr:uid="{00000000-0005-0000-0000-0000EC010000}"/>
    <cellStyle name="_Advertising and Income UK 15" xfId="480" xr:uid="{00000000-0005-0000-0000-0000ED010000}"/>
    <cellStyle name="_Advertising and Income UK 16" xfId="481" xr:uid="{00000000-0005-0000-0000-0000EE010000}"/>
    <cellStyle name="_Advertising and Income UK 17" xfId="482" xr:uid="{00000000-0005-0000-0000-0000EF010000}"/>
    <cellStyle name="_Advertising and Income UK 18" xfId="483" xr:uid="{00000000-0005-0000-0000-0000F0010000}"/>
    <cellStyle name="_Advertising and Income UK 2" xfId="484" xr:uid="{00000000-0005-0000-0000-0000F1010000}"/>
    <cellStyle name="_Advertising and Income UK 3" xfId="485" xr:uid="{00000000-0005-0000-0000-0000F2010000}"/>
    <cellStyle name="_Advertising and Income UK 4" xfId="486" xr:uid="{00000000-0005-0000-0000-0000F3010000}"/>
    <cellStyle name="_Advertising and Income UK 5" xfId="487" xr:uid="{00000000-0005-0000-0000-0000F4010000}"/>
    <cellStyle name="_Advertising and Income UK 6" xfId="488" xr:uid="{00000000-0005-0000-0000-0000F5010000}"/>
    <cellStyle name="_Advertising and Income UK 7" xfId="489" xr:uid="{00000000-0005-0000-0000-0000F6010000}"/>
    <cellStyle name="_Advertising and Income UK 8" xfId="490" xr:uid="{00000000-0005-0000-0000-0000F7010000}"/>
    <cellStyle name="_Advertising and Income UK 9" xfId="491" xr:uid="{00000000-0005-0000-0000-0000F8010000}"/>
    <cellStyle name="_Advertising and Income UK_Output" xfId="492" xr:uid="{00000000-0005-0000-0000-0000F9010000}"/>
    <cellStyle name="_AG21 AUG08 Interco Recharges moved to other debtors" xfId="6600" xr:uid="{00000000-0005-0000-0000-0000FA010000}"/>
    <cellStyle name="_Alt5" xfId="493" xr:uid="{00000000-0005-0000-0000-0000FB010000}"/>
    <cellStyle name="_AMEX SCC Expenses (Q4-06)_updated 0119" xfId="494" xr:uid="{00000000-0005-0000-0000-0000FC010000}"/>
    <cellStyle name="_Argentina Inv April 2010" xfId="6601" xr:uid="{00000000-0005-0000-0000-0000FD010000}"/>
    <cellStyle name="_B2C Exec Review Slide Workings Laurence v1" xfId="495" xr:uid="{00000000-0005-0000-0000-0000FE010000}"/>
    <cellStyle name="_B2C Exec Review Slide Workings Laurence v1 10" xfId="496" xr:uid="{00000000-0005-0000-0000-0000FF010000}"/>
    <cellStyle name="_B2C Exec Review Slide Workings Laurence v1 11" xfId="497" xr:uid="{00000000-0005-0000-0000-000000020000}"/>
    <cellStyle name="_B2C Exec Review Slide Workings Laurence v1 12" xfId="498" xr:uid="{00000000-0005-0000-0000-000001020000}"/>
    <cellStyle name="_B2C Exec Review Slide Workings Laurence v1 13" xfId="499" xr:uid="{00000000-0005-0000-0000-000002020000}"/>
    <cellStyle name="_B2C Exec Review Slide Workings Laurence v1 14" xfId="500" xr:uid="{00000000-0005-0000-0000-000003020000}"/>
    <cellStyle name="_B2C Exec Review Slide Workings Laurence v1 15" xfId="501" xr:uid="{00000000-0005-0000-0000-000004020000}"/>
    <cellStyle name="_B2C Exec Review Slide Workings Laurence v1 16" xfId="502" xr:uid="{00000000-0005-0000-0000-000005020000}"/>
    <cellStyle name="_B2C Exec Review Slide Workings Laurence v1 17" xfId="503" xr:uid="{00000000-0005-0000-0000-000006020000}"/>
    <cellStyle name="_B2C Exec Review Slide Workings Laurence v1 18" xfId="504" xr:uid="{00000000-0005-0000-0000-000007020000}"/>
    <cellStyle name="_B2C Exec Review Slide Workings Laurence v1 2" xfId="505" xr:uid="{00000000-0005-0000-0000-000008020000}"/>
    <cellStyle name="_B2C Exec Review Slide Workings Laurence v1 3" xfId="506" xr:uid="{00000000-0005-0000-0000-000009020000}"/>
    <cellStyle name="_B2C Exec Review Slide Workings Laurence v1 4" xfId="507" xr:uid="{00000000-0005-0000-0000-00000A020000}"/>
    <cellStyle name="_B2C Exec Review Slide Workings Laurence v1 5" xfId="508" xr:uid="{00000000-0005-0000-0000-00000B020000}"/>
    <cellStyle name="_B2C Exec Review Slide Workings Laurence v1 6" xfId="509" xr:uid="{00000000-0005-0000-0000-00000C020000}"/>
    <cellStyle name="_B2C Exec Review Slide Workings Laurence v1 7" xfId="510" xr:uid="{00000000-0005-0000-0000-00000D020000}"/>
    <cellStyle name="_B2C Exec Review Slide Workings Laurence v1 8" xfId="511" xr:uid="{00000000-0005-0000-0000-00000E020000}"/>
    <cellStyle name="_B2C Exec Review Slide Workings Laurence v1 9" xfId="512" xr:uid="{00000000-0005-0000-0000-00000F020000}"/>
    <cellStyle name="_B2C Exec Review Slide Workings Laurence v1_Output" xfId="513" xr:uid="{00000000-0005-0000-0000-000010020000}"/>
    <cellStyle name="_Backup v4" xfId="514" xr:uid="{00000000-0005-0000-0000-000011020000}"/>
    <cellStyle name="_Bangalore Tech Recharges 2010" xfId="6602" xr:uid="{00000000-0005-0000-0000-000012020000}"/>
    <cellStyle name="_Bangalore Tech Recharges 2010 - Essbase" xfId="6603" xr:uid="{00000000-0005-0000-0000-000013020000}"/>
    <cellStyle name="_Bangalore Tech Recharges 2010_zz Staff Costs Fcst 6+6" xfId="6604" xr:uid="{00000000-0005-0000-0000-000014020000}"/>
    <cellStyle name="_Book2" xfId="6605" xr:uid="{00000000-0005-0000-0000-000015020000}"/>
    <cellStyle name="_Book2 (6)" xfId="515" xr:uid="{00000000-0005-0000-0000-000016020000}"/>
    <cellStyle name="_Book2_Headcount File - April Actuals" xfId="6606" xr:uid="{00000000-0005-0000-0000-000017020000}"/>
    <cellStyle name="_Book2_Headcount File - April Actuals_zz HC Analysis" xfId="6607" xr:uid="{00000000-0005-0000-0000-000018020000}"/>
    <cellStyle name="_Book2_Headcount File - April Actuals_zz Staff Costs Fcst 6+6" xfId="6608" xr:uid="{00000000-0005-0000-0000-000019020000}"/>
    <cellStyle name="_Book2_zz HC Forecast 3+9" xfId="6609" xr:uid="{00000000-0005-0000-0000-00001A020000}"/>
    <cellStyle name="_Book2_zz HC Forecast 3+9_zz HC Analysis" xfId="6610" xr:uid="{00000000-0005-0000-0000-00001B020000}"/>
    <cellStyle name="_Book2_zz HC Forecast 3+9_zz Staff Costs Fcst 6+6" xfId="6611" xr:uid="{00000000-0005-0000-0000-00001C020000}"/>
    <cellStyle name="_Book4 (9)" xfId="516" xr:uid="{00000000-0005-0000-0000-00001D020000}"/>
    <cellStyle name="_Book4 (9)_2010 Cash Plan" xfId="6735" xr:uid="{00000000-0005-0000-0000-00001E020000}"/>
    <cellStyle name="_Book4 (9)_2010 Cash Plan v1" xfId="6736" xr:uid="{00000000-0005-0000-0000-00001F020000}"/>
    <cellStyle name="_Book4 (9)_Cap Structure 2010 v2.7.2" xfId="517" xr:uid="{00000000-0005-0000-0000-000020020000}"/>
    <cellStyle name="_Book4 (9)_Cap Structure 2010 v9.1" xfId="518" xr:uid="{00000000-0005-0000-0000-000021020000}"/>
    <cellStyle name="_Book5 depr for target validation" xfId="519" xr:uid="{00000000-0005-0000-0000-000022020000}"/>
    <cellStyle name="_Bridge_LogisProcure_Jul 08_Fcst 7.9" xfId="520" xr:uid="{00000000-0005-0000-0000-000023020000}"/>
    <cellStyle name="_Bridge_WPS_IT_Jul 08_Fcst7.9" xfId="521" xr:uid="{00000000-0005-0000-0000-000024020000}"/>
    <cellStyle name="_x0013__Cash Preso" xfId="522" xr:uid="{00000000-0005-0000-0000-000025020000}"/>
    <cellStyle name="_x0013__Cash Preso MD edits" xfId="523" xr:uid="{00000000-0005-0000-0000-000026020000}"/>
    <cellStyle name="_Cash Template (2)" xfId="524" xr:uid="{00000000-0005-0000-0000-000027020000}"/>
    <cellStyle name="_Cash Template (2) 2" xfId="525" xr:uid="{00000000-0005-0000-0000-000028020000}"/>
    <cellStyle name="_Cash Template (2)_WC and Cash Flow January Variances" xfId="526" xr:uid="{00000000-0005-0000-0000-000029020000}"/>
    <cellStyle name="_Cash Template (2)_WC FCST 033010_from Josh" xfId="527" xr:uid="{00000000-0005-0000-0000-00002A020000}"/>
    <cellStyle name="_Cash Template (2)_WC fcst Feb v8b" xfId="528" xr:uid="{00000000-0005-0000-0000-00002B020000}"/>
    <cellStyle name="_Cash Template (2)_WC New Plan_V7 FINAL 2010" xfId="529" xr:uid="{00000000-0005-0000-0000-00002C020000}"/>
    <cellStyle name="_Cash Template (2)_WC New Plan_V7 FINAL 2010_WC FCST 033010_from Josh" xfId="530" xr:uid="{00000000-0005-0000-0000-00002D020000}"/>
    <cellStyle name="_Cash Template (2)_WC New Plan_V7 FINAL 2010_WC fcst Feb v8b" xfId="531" xr:uid="{00000000-0005-0000-0000-00002E020000}"/>
    <cellStyle name="_CC Matrix 5" xfId="6612" xr:uid="{00000000-0005-0000-0000-00002F020000}"/>
    <cellStyle name="_CC Matrix 5_RS09 JUN10 Vpayment Adj (GBP)" xfId="6613" xr:uid="{00000000-0005-0000-0000-000030020000}"/>
    <cellStyle name="_CIO Consolidated Software Master 102208 v1" xfId="532" xr:uid="{00000000-0005-0000-0000-000031020000}"/>
    <cellStyle name="_Comma" xfId="533" xr:uid="{00000000-0005-0000-0000-000032020000}"/>
    <cellStyle name="_Comma 2" xfId="534" xr:uid="{00000000-0005-0000-0000-000033020000}"/>
    <cellStyle name="_Comma_2.7 Budget versus actual and forecast by qtr" xfId="535" xr:uid="{00000000-0005-0000-0000-000034020000}"/>
    <cellStyle name="_Comma_6-20-06 LTM" xfId="536" xr:uid="{00000000-0005-0000-0000-000035020000}"/>
    <cellStyle name="_Comma_AVP" xfId="537" xr:uid="{00000000-0005-0000-0000-000036020000}"/>
    <cellStyle name="_Comma_bc Matlock contribution_analysis v2" xfId="538" xr:uid="{00000000-0005-0000-0000-000037020000}"/>
    <cellStyle name="_Comma_Book1" xfId="539" xr:uid="{00000000-0005-0000-0000-000038020000}"/>
    <cellStyle name="_Comma_CC Tracking Model 10-feb (nov results)" xfId="540" xr:uid="{00000000-0005-0000-0000-000039020000}"/>
    <cellStyle name="_Comma_CC Tracking Model 13-feb (dec results)" xfId="541" xr:uid="{00000000-0005-0000-0000-00003A020000}"/>
    <cellStyle name="_Comma_contribution_analysis" xfId="542" xr:uid="{00000000-0005-0000-0000-00003B020000}"/>
    <cellStyle name="_Comma_Crystal Decisions Model" xfId="543" xr:uid="{00000000-0005-0000-0000-00003C020000}"/>
    <cellStyle name="_Comma_dcf" xfId="544" xr:uid="{00000000-0005-0000-0000-00003D020000}"/>
    <cellStyle name="_Comma_Debt Buyback PCR Excel v6" xfId="545" xr:uid="{00000000-0005-0000-0000-00003E020000}"/>
    <cellStyle name="_Comma_Financial Backup v8" xfId="546" xr:uid="{00000000-0005-0000-0000-00003F020000}"/>
    <cellStyle name="_Comma_fusion_merger_model_Cisco_02_27_02 - FINAL" xfId="547" xr:uid="{00000000-0005-0000-0000-000040020000}"/>
    <cellStyle name="_Comma_Historical Financials" xfId="548" xr:uid="{00000000-0005-0000-0000-000041020000}"/>
    <cellStyle name="_Comma_IPC summary revenue model (6-14 original)" xfId="549" xr:uid="{00000000-0005-0000-0000-000042020000}"/>
    <cellStyle name="_Comma_LBO (Post IM)" xfId="550" xr:uid="{00000000-0005-0000-0000-000043020000}"/>
    <cellStyle name="_Comma_Master Model v001" xfId="551" xr:uid="{00000000-0005-0000-0000-000044020000}"/>
    <cellStyle name="_Comma_Q3 Close Bridge to Model (revised)" xfId="552" xr:uid="{00000000-0005-0000-0000-000045020000}"/>
    <cellStyle name="_Comma_Quarterly Results" xfId="553" xr:uid="{00000000-0005-0000-0000-000046020000}"/>
    <cellStyle name="_Comma_rbf DCF Model 10-02-2002 - final" xfId="554" xr:uid="{00000000-0005-0000-0000-000047020000}"/>
    <cellStyle name="_Comma_rome fusion_merger_model 9-9-2002" xfId="555" xr:uid="{00000000-0005-0000-0000-000048020000}"/>
    <cellStyle name="_Comma_Sable Valuation Update Backup v2" xfId="556" xr:uid="{00000000-0005-0000-0000-000049020000}"/>
    <cellStyle name="_Comma_Sable Valuation Update Backup v8" xfId="557" xr:uid="{00000000-0005-0000-0000-00004A020000}"/>
    <cellStyle name="_Comma_Sabre 2009 Option Plan Model 21" xfId="558" xr:uid="{00000000-0005-0000-0000-00004B020000}"/>
    <cellStyle name="_Comma_Sabre Term Loan IC Model 23" xfId="559" xr:uid="{00000000-0005-0000-0000-00004C020000}"/>
    <cellStyle name="_Comma_Sabre Three Year Model Aug 08 Update" xfId="560" xr:uid="{00000000-0005-0000-0000-00004D020000}"/>
    <cellStyle name="_Comma_Sabre Three Year Model Aug 08 Update (3)" xfId="561" xr:uid="{00000000-0005-0000-0000-00004E020000}"/>
    <cellStyle name="_Comma_Sabre Valuation Update Backup v7" xfId="562" xr:uid="{00000000-0005-0000-0000-00004F020000}"/>
    <cellStyle name="_Comma_Sabre Valuation Update Backup v9" xfId="563" xr:uid="{00000000-0005-0000-0000-000050020000}"/>
    <cellStyle name="_Comma_Sabre Yield Analysis 01" xfId="564" xr:uid="{00000000-0005-0000-0000-000051020000}"/>
    <cellStyle name="_Comma_SRNA 2008.05.13 Backup V.5" xfId="565" xr:uid="{00000000-0005-0000-0000-000052020000}"/>
    <cellStyle name="_Comma_Template YTD 9-30-01 Updated" xfId="566" xr:uid="{00000000-0005-0000-0000-000053020000}"/>
    <cellStyle name="_Comma_Washburn Standalone 10-29 v4" xfId="567" xr:uid="{00000000-0005-0000-0000-000054020000}"/>
    <cellStyle name="_Comma_WC Analysis" xfId="568" xr:uid="{00000000-0005-0000-0000-000055020000}"/>
    <cellStyle name="_Copy of SH Attachment 4-A EDS Pricing Forms 2007-09-25" xfId="569" xr:uid="{00000000-0005-0000-0000-000056020000}"/>
    <cellStyle name="_Copy of SH Attachment 4-A EDS Pricing Forms 2007-09-25_2008 Model_93" xfId="570" xr:uid="{00000000-0005-0000-0000-000057020000}"/>
    <cellStyle name="_Copy of SH Attachment 4-A EDS Pricing Forms 2007-09-25_2008 Model_93_1103" xfId="571" xr:uid="{00000000-0005-0000-0000-000058020000}"/>
    <cellStyle name="_Copy of SH Attachment 4-A EDS Pricing Forms 2007-09-25_2008 Model_93_1105" xfId="572" xr:uid="{00000000-0005-0000-0000-000059020000}"/>
    <cellStyle name="_Copy of SH Attachment 4-A EDS Pricing Forms 2007-09-25_2008 Model_93_1110" xfId="573" xr:uid="{00000000-0005-0000-0000-00005A020000}"/>
    <cellStyle name="_Copy of SH Attachment 4-A EDS Pricing Forms 2007-09-25_Final 2009 Fcst_112108_BU" xfId="574" xr:uid="{00000000-0005-0000-0000-00005B020000}"/>
    <cellStyle name="_Copy of SH Attachment 4-A EDS Pricing Forms 2007-09-25_input vols Oct07 forward_Aug" xfId="575" xr:uid="{00000000-0005-0000-0000-00005C020000}"/>
    <cellStyle name="_Copy of SH Attachment 4-A EDS Pricing Forms 2007-09-25_Savings Base Model" xfId="576" xr:uid="{00000000-0005-0000-0000-00005D020000}"/>
    <cellStyle name="_Copy of SH Attachment 4-A EDS Pricing Forms 2007-09-25_Savings Base Model 01 JAN 2008 v 02-07-2008" xfId="577" xr:uid="{00000000-0005-0000-0000-00005E020000}"/>
    <cellStyle name="_Copy of SH Attachment 4-A EDS Pricing Forms 2007-09-25_Savings Base Model v 02-22-2008 no  midrange FSE 2008" xfId="578" xr:uid="{00000000-0005-0000-0000-00005F020000}"/>
    <cellStyle name="_Copy of SH Attachment 4-A EDS Pricing Forms 2007-09-25_Savings Base Model_0408" xfId="579" xr:uid="{00000000-0005-0000-0000-000060020000}"/>
    <cellStyle name="_Copy of SH Attachment 4-A EDS Pricing Forms 2007-09-25_Savings Base Model_060608" xfId="580" xr:uid="{00000000-0005-0000-0000-000061020000}"/>
    <cellStyle name="_Copy of SH Attachment 4-A EDS Pricing Forms 2007-09-25_Savings Base Model_070108" xfId="581" xr:uid="{00000000-0005-0000-0000-000062020000}"/>
    <cellStyle name="_Copy of SH Attachment 4-A EDS Pricing Forms 2007-09-25_Savings Base Model_Q12008_Final_v3" xfId="582" xr:uid="{00000000-0005-0000-0000-000063020000}"/>
    <cellStyle name="_Copy of SH Attachment 4-A EDS Pricing Forms 2007-09-25_Sheet1" xfId="583" xr:uid="{00000000-0005-0000-0000-000064020000}"/>
    <cellStyle name="_Copy of TN 3-YR Model v8.7.12" xfId="584" xr:uid="{00000000-0005-0000-0000-000065020000}"/>
    <cellStyle name="_corp dev p&amp;l template" xfId="585" xr:uid="{00000000-0005-0000-0000-000066020000}"/>
    <cellStyle name="_Credit Memo_Dec06" xfId="586" xr:uid="{00000000-0005-0000-0000-000067020000}"/>
    <cellStyle name="_Currency" xfId="587" xr:uid="{00000000-0005-0000-0000-000068020000}"/>
    <cellStyle name="_Currency 2" xfId="588" xr:uid="{00000000-0005-0000-0000-000069020000}"/>
    <cellStyle name="_Currency 3" xfId="589" xr:uid="{00000000-0005-0000-0000-00006A020000}"/>
    <cellStyle name="_Currency 4" xfId="590" xr:uid="{00000000-0005-0000-0000-00006B020000}"/>
    <cellStyle name="_Currency 5" xfId="591" xr:uid="{00000000-0005-0000-0000-00006C020000}"/>
    <cellStyle name="_Currency_12 Clean LBO Model_Final_NL" xfId="592" xr:uid="{00000000-0005-0000-0000-00006D020000}"/>
    <cellStyle name="_Currency_2.7 Budget versus actual and forecast by qtr" xfId="593" xr:uid="{00000000-0005-0000-0000-00006E020000}"/>
    <cellStyle name="_Currency_6-20-06 LTM" xfId="594" xr:uid="{00000000-0005-0000-0000-00006F020000}"/>
    <cellStyle name="_Currency_AVP" xfId="595" xr:uid="{00000000-0005-0000-0000-000070020000}"/>
    <cellStyle name="_Currency_AVP_Equity Offering_Language Line" xfId="596" xr:uid="{00000000-0005-0000-0000-000071020000}"/>
    <cellStyle name="_Currency_bc Matlock contribution_analysis v2" xfId="597" xr:uid="{00000000-0005-0000-0000-000072020000}"/>
    <cellStyle name="_Currency_Book1" xfId="598" xr:uid="{00000000-0005-0000-0000-000073020000}"/>
    <cellStyle name="_Currency_CC 3 Yr Forecast to IPO Banks (1)" xfId="599" xr:uid="{00000000-0005-0000-0000-000074020000}"/>
    <cellStyle name="_Currency_CC Tracking Model 10-feb (nov results)" xfId="600" xr:uid="{00000000-0005-0000-0000-000075020000}"/>
    <cellStyle name="_Currency_CC Tracking Model 13-feb (dec results)" xfId="601" xr:uid="{00000000-0005-0000-0000-000076020000}"/>
    <cellStyle name="_Currency_contribution_analysis" xfId="602" xr:uid="{00000000-0005-0000-0000-000077020000}"/>
    <cellStyle name="_Currency_Crystal Decisions Model" xfId="603" xr:uid="{00000000-0005-0000-0000-000078020000}"/>
    <cellStyle name="_Currency_dcf" xfId="604" xr:uid="{00000000-0005-0000-0000-000079020000}"/>
    <cellStyle name="_Currency_Debt Buyback PCR Excel v6" xfId="605" xr:uid="{00000000-0005-0000-0000-00007A020000}"/>
    <cellStyle name="_Currency_Euston DCF" xfId="606" xr:uid="{00000000-0005-0000-0000-00007B020000}"/>
    <cellStyle name="_Currency_Financial Backup v8" xfId="607" xr:uid="{00000000-0005-0000-0000-00007C020000}"/>
    <cellStyle name="_Currency_Florida consensus estimates" xfId="608" xr:uid="{00000000-0005-0000-0000-00007D020000}"/>
    <cellStyle name="_Currency_fusion_merger_model_Cisco_02_27_02 - FINAL" xfId="609" xr:uid="{00000000-0005-0000-0000-00007E020000}"/>
    <cellStyle name="_Currency_Historical Financials" xfId="610" xr:uid="{00000000-0005-0000-0000-00007F020000}"/>
    <cellStyle name="_Currency_IPC summary revenue model (6-14 original)" xfId="611" xr:uid="{00000000-0005-0000-0000-000080020000}"/>
    <cellStyle name="_Currency_LBO (Post IM)" xfId="612" xr:uid="{00000000-0005-0000-0000-000081020000}"/>
    <cellStyle name="_Currency_lbo_short_form" xfId="613" xr:uid="{00000000-0005-0000-0000-000082020000}"/>
    <cellStyle name="_Currency_Master Model v001" xfId="614" xr:uid="{00000000-0005-0000-0000-000083020000}"/>
    <cellStyle name="_Currency_Q3 Close Bridge to Model (revised)" xfId="615" xr:uid="{00000000-0005-0000-0000-000084020000}"/>
    <cellStyle name="_Currency_Quarterly Results" xfId="616" xr:uid="{00000000-0005-0000-0000-000085020000}"/>
    <cellStyle name="_Currency_rbf DCF Model 10-02-2002 - final" xfId="617" xr:uid="{00000000-0005-0000-0000-000086020000}"/>
    <cellStyle name="_Currency_Relative Contribution Analysis 04" xfId="618" xr:uid="{00000000-0005-0000-0000-000087020000}"/>
    <cellStyle name="_Currency_rome fusion_merger_model 9-9-2002" xfId="619" xr:uid="{00000000-0005-0000-0000-000088020000}"/>
    <cellStyle name="_Currency_Royal Kansas  DCF2" xfId="620" xr:uid="{00000000-0005-0000-0000-000089020000}"/>
    <cellStyle name="_Currency_Sable Valuation Update Backup v2" xfId="621" xr:uid="{00000000-0005-0000-0000-00008A020000}"/>
    <cellStyle name="_Currency_Sable Valuation Update Backup v8" xfId="622" xr:uid="{00000000-0005-0000-0000-00008B020000}"/>
    <cellStyle name="_Currency_Sabre 2009 Option Plan Model 21" xfId="623" xr:uid="{00000000-0005-0000-0000-00008C020000}"/>
    <cellStyle name="_Currency_Sabre Term Loan IC Model 23" xfId="624" xr:uid="{00000000-0005-0000-0000-00008D020000}"/>
    <cellStyle name="_Currency_Sabre Three Year Model Aug 08 Update" xfId="625" xr:uid="{00000000-0005-0000-0000-00008E020000}"/>
    <cellStyle name="_Currency_Sabre Three Year Model Aug 08 Update (3)" xfId="626" xr:uid="{00000000-0005-0000-0000-00008F020000}"/>
    <cellStyle name="_Currency_Sabre Valuation Update Backup v7" xfId="627" xr:uid="{00000000-0005-0000-0000-000090020000}"/>
    <cellStyle name="_Currency_Sabre Valuation Update Backup v9" xfId="628" xr:uid="{00000000-0005-0000-0000-000091020000}"/>
    <cellStyle name="_Currency_Sabre Yield Analysis 01" xfId="629" xr:uid="{00000000-0005-0000-0000-000092020000}"/>
    <cellStyle name="_Currency_Sketch5 - Montana Impact" xfId="630" xr:uid="{00000000-0005-0000-0000-000093020000}"/>
    <cellStyle name="_Currency_SRNA 2008.05.13 Backup V.5" xfId="631" xr:uid="{00000000-0005-0000-0000-000094020000}"/>
    <cellStyle name="_Currency_Template YTD 9-30-01 Updated" xfId="632" xr:uid="{00000000-0005-0000-0000-000095020000}"/>
    <cellStyle name="_Currency_Union Model for Sponsors 04" xfId="633" xr:uid="{00000000-0005-0000-0000-000096020000}"/>
    <cellStyle name="_Currency_Washburn Standalone 10-29 v4" xfId="634" xr:uid="{00000000-0005-0000-0000-000097020000}"/>
    <cellStyle name="_Currency_WC Analysis" xfId="635" xr:uid="{00000000-0005-0000-0000-000098020000}"/>
    <cellStyle name="_CurrencySpace" xfId="636" xr:uid="{00000000-0005-0000-0000-000099020000}"/>
    <cellStyle name="_CurrencySpace 2" xfId="637" xr:uid="{00000000-0005-0000-0000-00009A020000}"/>
    <cellStyle name="_CurrencySpace 3" xfId="638" xr:uid="{00000000-0005-0000-0000-00009B020000}"/>
    <cellStyle name="_CurrencySpace 4" xfId="639" xr:uid="{00000000-0005-0000-0000-00009C020000}"/>
    <cellStyle name="_CurrencySpace 5" xfId="640" xr:uid="{00000000-0005-0000-0000-00009D020000}"/>
    <cellStyle name="_CurrencySpace 6" xfId="6597" xr:uid="{00000000-0005-0000-0000-00009E020000}"/>
    <cellStyle name="_CurrencySpace_2.7 Budget versus actual and forecast by qtr" xfId="641" xr:uid="{00000000-0005-0000-0000-00009F020000}"/>
    <cellStyle name="_CurrencySpace_6-20-06 LTM" xfId="642" xr:uid="{00000000-0005-0000-0000-0000A0020000}"/>
    <cellStyle name="_CurrencySpace_AVP" xfId="643" xr:uid="{00000000-0005-0000-0000-0000A1020000}"/>
    <cellStyle name="_CurrencySpace_AVP_Equity Offering_Language Line" xfId="644" xr:uid="{00000000-0005-0000-0000-0000A2020000}"/>
    <cellStyle name="_CurrencySpace_bc Matlock contribution_analysis v2" xfId="645" xr:uid="{00000000-0005-0000-0000-0000A3020000}"/>
    <cellStyle name="_CurrencySpace_Book1" xfId="646" xr:uid="{00000000-0005-0000-0000-0000A4020000}"/>
    <cellStyle name="_CurrencySpace_CC Tracking Model 10-feb (nov results)" xfId="647" xr:uid="{00000000-0005-0000-0000-0000A5020000}"/>
    <cellStyle name="_CurrencySpace_CC Tracking Model 13-feb (dec results)" xfId="648" xr:uid="{00000000-0005-0000-0000-0000A6020000}"/>
    <cellStyle name="_CurrencySpace_contribution_analysis" xfId="649" xr:uid="{00000000-0005-0000-0000-0000A7020000}"/>
    <cellStyle name="_CurrencySpace_Crystal Decisions Model" xfId="650" xr:uid="{00000000-0005-0000-0000-0000A8020000}"/>
    <cellStyle name="_CurrencySpace_dcf" xfId="651" xr:uid="{00000000-0005-0000-0000-0000A9020000}"/>
    <cellStyle name="_CurrencySpace_Financial Backup v8" xfId="652" xr:uid="{00000000-0005-0000-0000-0000AA020000}"/>
    <cellStyle name="_CurrencySpace_fusion_merger_model_Cisco_02_27_02 - FINAL" xfId="653" xr:uid="{00000000-0005-0000-0000-0000AB020000}"/>
    <cellStyle name="_CurrencySpace_Historical Financials" xfId="654" xr:uid="{00000000-0005-0000-0000-0000AC020000}"/>
    <cellStyle name="_CurrencySpace_Infonxx - 2004 Budget v.2" xfId="655" xr:uid="{00000000-0005-0000-0000-0000AD020000}"/>
    <cellStyle name="_CurrencySpace_IPC summary revenue model (6-14 original)" xfId="656" xr:uid="{00000000-0005-0000-0000-0000AE020000}"/>
    <cellStyle name="_CurrencySpace_LBO (Post IM)" xfId="657" xr:uid="{00000000-0005-0000-0000-0000AF020000}"/>
    <cellStyle name="_CurrencySpace_Master Model v001" xfId="658" xr:uid="{00000000-0005-0000-0000-0000B0020000}"/>
    <cellStyle name="_CurrencySpace_Q3 Close Bridge to Model (revised)" xfId="659" xr:uid="{00000000-0005-0000-0000-0000B1020000}"/>
    <cellStyle name="_CurrencySpace_Quarterly Results" xfId="660" xr:uid="{00000000-0005-0000-0000-0000B2020000}"/>
    <cellStyle name="_CurrencySpace_rbf DCF Model 10-02-2002 - final" xfId="661" xr:uid="{00000000-0005-0000-0000-0000B3020000}"/>
    <cellStyle name="_CurrencySpace_rome fusion_merger_model 9-9-2002" xfId="662" xr:uid="{00000000-0005-0000-0000-0000B4020000}"/>
    <cellStyle name="_CurrencySpace_Sable Valuation Update Backup v2" xfId="663" xr:uid="{00000000-0005-0000-0000-0000B5020000}"/>
    <cellStyle name="_CurrencySpace_Sable Valuation Update Backup v8" xfId="664" xr:uid="{00000000-0005-0000-0000-0000B6020000}"/>
    <cellStyle name="_CurrencySpace_Sabre 2009 Option Plan Model 21" xfId="665" xr:uid="{00000000-0005-0000-0000-0000B7020000}"/>
    <cellStyle name="_CurrencySpace_Sabre Term Loan IC Model 23" xfId="666" xr:uid="{00000000-0005-0000-0000-0000B8020000}"/>
    <cellStyle name="_CurrencySpace_Sabre Three Year Model Aug 08 Update" xfId="667" xr:uid="{00000000-0005-0000-0000-0000B9020000}"/>
    <cellStyle name="_CurrencySpace_Sabre Three Year Model Aug 08 Update (3)" xfId="668" xr:uid="{00000000-0005-0000-0000-0000BA020000}"/>
    <cellStyle name="_CurrencySpace_Sabre Valuation Update Backup v7" xfId="669" xr:uid="{00000000-0005-0000-0000-0000BB020000}"/>
    <cellStyle name="_CurrencySpace_Sabre Valuation Update Backup v9" xfId="670" xr:uid="{00000000-0005-0000-0000-0000BC020000}"/>
    <cellStyle name="_CurrencySpace_Sabre Yield Analysis 01" xfId="671" xr:uid="{00000000-0005-0000-0000-0000BD020000}"/>
    <cellStyle name="_CurrencySpace_SRNA 2008.05.13 Backup V.5" xfId="672" xr:uid="{00000000-0005-0000-0000-0000BE020000}"/>
    <cellStyle name="_CurrencySpace_Template YTD 9-30-01 Updated" xfId="673" xr:uid="{00000000-0005-0000-0000-0000BF020000}"/>
    <cellStyle name="_CurrencySpace_Washburn Standalone 10-29 v4" xfId="674" xr:uid="{00000000-0005-0000-0000-0000C0020000}"/>
    <cellStyle name="_CurrencySpace_WC Analysis" xfId="675" xr:uid="{00000000-0005-0000-0000-0000C1020000}"/>
    <cellStyle name="_Database-RUVols-Nov07" xfId="676" xr:uid="{00000000-0005-0000-0000-0000C2020000}"/>
    <cellStyle name="_Debt Buyback PCR Excel v6" xfId="677" xr:uid="{00000000-0005-0000-0000-0000C3020000}"/>
    <cellStyle name="_Dec Budget Summary" xfId="678" xr:uid="{00000000-0005-0000-0000-0000C4020000}"/>
    <cellStyle name="_Dec Budget Summary_2010 Pres Template 3YR Model Apr10_v2 - NA" xfId="679" xr:uid="{00000000-0005-0000-0000-0000C5020000}"/>
    <cellStyle name="_Dec Budget Summary_2010 Presentation Template 3YR Model - North America" xfId="680" xr:uid="{00000000-0005-0000-0000-0000C6020000}"/>
    <cellStyle name="_DFW Sub" xfId="681" xr:uid="{00000000-0005-0000-0000-0000C7020000}"/>
    <cellStyle name="_x0013__EMEA 3YP 081709 DFW v4" xfId="682" xr:uid="{00000000-0005-0000-0000-0000C8020000}"/>
    <cellStyle name="_Enterprise 2008 2009" xfId="683" xr:uid="{00000000-0005-0000-0000-0000C9020000}"/>
    <cellStyle name="_e-plus debt - Machado1" xfId="684" xr:uid="{00000000-0005-0000-0000-0000CA020000}"/>
    <cellStyle name="_Essbase" xfId="685" xr:uid="{00000000-0005-0000-0000-0000CB020000}"/>
    <cellStyle name="_ETN Hcom only v1" xfId="686" xr:uid="{00000000-0005-0000-0000-0000CC020000}"/>
    <cellStyle name="_Euro" xfId="687" xr:uid="{00000000-0005-0000-0000-0000CD020000}"/>
    <cellStyle name="_Euro 2" xfId="688" xr:uid="{00000000-0005-0000-0000-0000CE020000}"/>
    <cellStyle name="_Feb Exp - Nidhi" xfId="689" xr:uid="{00000000-0005-0000-0000-0000CF020000}"/>
    <cellStyle name="_Feb07 Credit Memo - AEDM" xfId="690" xr:uid="{00000000-0005-0000-0000-0000D0020000}"/>
    <cellStyle name="_Feb08 Division Bridges  pointers" xfId="691" xr:uid="{00000000-0005-0000-0000-0000D1020000}"/>
    <cellStyle name="_Financial Diligence Templates 06-06-05" xfId="692" xr:uid="{00000000-0005-0000-0000-0000D2020000}"/>
    <cellStyle name="_Financial Model - 2006 FSP Targets" xfId="693" xr:uid="{00000000-0005-0000-0000-0000D3020000}"/>
    <cellStyle name="_GAO_May'08_Bridge" xfId="694" xr:uid="{00000000-0005-0000-0000-0000D4020000}"/>
    <cellStyle name="_x0013__GetThere LS_2010_01-18-2010" xfId="695" xr:uid="{00000000-0005-0000-0000-0000D5020000}"/>
    <cellStyle name="_x0013__GT PL 2010" xfId="696" xr:uid="{00000000-0005-0000-0000-0000D6020000}"/>
    <cellStyle name="_HC03 MAY09 Reval reversal" xfId="6614" xr:uid="{00000000-0005-0000-0000-0000D7020000}"/>
    <cellStyle name="_Heading" xfId="697" xr:uid="{00000000-0005-0000-0000-0000D8020000}"/>
    <cellStyle name="_Heading_15 LBO Model_new" xfId="698" xr:uid="{00000000-0005-0000-0000-0000D9020000}"/>
    <cellStyle name="_Heading_2.7 Budget versus actual and forecast by qtr" xfId="699" xr:uid="{00000000-0005-0000-0000-0000DA020000}"/>
    <cellStyle name="_Heading_2009 GT EMEA Marketing_Nov09 YTD" xfId="700" xr:uid="{00000000-0005-0000-0000-0000DB020000}"/>
    <cellStyle name="_Heading_2009_GT 3-year plan_08-28-09" xfId="701" xr:uid="{00000000-0005-0000-0000-0000DC020000}"/>
    <cellStyle name="_Heading_2009_GT 3-year plan_08-28-09_by month" xfId="702" xr:uid="{00000000-0005-0000-0000-0000DD020000}"/>
    <cellStyle name="_Heading_200906_6+6_Trip Forecast_07-17-09_v3" xfId="703" xr:uid="{00000000-0005-0000-0000-0000DE020000}"/>
    <cellStyle name="_Heading_200906_Trip template_by Region" xfId="704" xr:uid="{00000000-0005-0000-0000-0000DF020000}"/>
    <cellStyle name="_Heading_200907_GT KPI_template" xfId="705" xr:uid="{00000000-0005-0000-0000-0000E0020000}"/>
    <cellStyle name="_Heading_200907_Trip template_by Region" xfId="706" xr:uid="{00000000-0005-0000-0000-0000E1020000}"/>
    <cellStyle name="_Heading_2010_WDA_air" xfId="707" xr:uid="{00000000-0005-0000-0000-0000E2020000}"/>
    <cellStyle name="_Heading_6-20-06 LTM" xfId="708" xr:uid="{00000000-0005-0000-0000-0000E3020000}"/>
    <cellStyle name="_Heading_Air Bkgs Fcst Jul09_DFW" xfId="709" xr:uid="{00000000-0005-0000-0000-0000E4020000}"/>
    <cellStyle name="_Heading_Air Bkgs Fcst Jul09_DFW_EMEA 3YP 081709 DFW v4" xfId="710" xr:uid="{00000000-0005-0000-0000-0000E5020000}"/>
    <cellStyle name="_Heading_Book4 (9)" xfId="711" xr:uid="{00000000-0005-0000-0000-0000E6020000}"/>
    <cellStyle name="_Heading_Book4 (9)_2010 Cash Plan" xfId="6737" xr:uid="{00000000-0005-0000-0000-0000E7020000}"/>
    <cellStyle name="_Heading_Book4 (9)_2010 Cash Plan v1" xfId="6738" xr:uid="{00000000-0005-0000-0000-0000E8020000}"/>
    <cellStyle name="_Heading_Book8" xfId="712" xr:uid="{00000000-0005-0000-0000-0000E9020000}"/>
    <cellStyle name="_Heading_Book8_2010 Cash Plan" xfId="6739" xr:uid="{00000000-0005-0000-0000-0000EA020000}"/>
    <cellStyle name="_Heading_Book8_2010 Cash Plan v1" xfId="6740" xr:uid="{00000000-0005-0000-0000-0000EB020000}"/>
    <cellStyle name="_Heading_CC 3 Yr Forecast to IPO Banks (1)" xfId="713" xr:uid="{00000000-0005-0000-0000-0000EC020000}"/>
    <cellStyle name="_Heading_CC 3 Yr Forecast to IPO Banks (1)_2010 Cash Plan" xfId="6741" xr:uid="{00000000-0005-0000-0000-0000ED020000}"/>
    <cellStyle name="_Heading_CC 3 Yr Forecast to IPO Banks (1)_2010 Cash Plan v1" xfId="6742" xr:uid="{00000000-0005-0000-0000-0000EE020000}"/>
    <cellStyle name="_Heading_Comps 24May02_Final" xfId="714" xr:uid="{00000000-0005-0000-0000-0000EF020000}"/>
    <cellStyle name="_Heading_Comps 24May02_Final_2010 Cash Plan" xfId="6743" xr:uid="{00000000-0005-0000-0000-0000F0020000}"/>
    <cellStyle name="_Heading_Comps 24May02_Final_2010 Cash Plan v1" xfId="6744" xr:uid="{00000000-0005-0000-0000-0000F1020000}"/>
    <cellStyle name="_Heading_Copy of Cowboy Model v233_Sponsor Case" xfId="715" xr:uid="{00000000-0005-0000-0000-0000F2020000}"/>
    <cellStyle name="_Heading_Cowboy Model v232" xfId="716" xr:uid="{00000000-0005-0000-0000-0000F3020000}"/>
    <cellStyle name="_Heading_EDS Simple v130" xfId="717" xr:uid="{00000000-0005-0000-0000-0000F4020000}"/>
    <cellStyle name="_Heading_Financial Backup v8" xfId="718" xr:uid="{00000000-0005-0000-0000-0000F5020000}"/>
    <cellStyle name="_Heading_Financial Diligence Templates 06-06-05" xfId="719" xr:uid="{00000000-0005-0000-0000-0000F6020000}"/>
    <cellStyle name="_Heading_Financial Diligence Templates 06-06-05_2010 Cash Plan" xfId="6745" xr:uid="{00000000-0005-0000-0000-0000F7020000}"/>
    <cellStyle name="_Heading_Financial Diligence Templates 06-06-05_2010 Cash Plan v1" xfId="6746" xr:uid="{00000000-0005-0000-0000-0000F8020000}"/>
    <cellStyle name="_Heading_GetThere LS_2010_01-18-2010" xfId="720" xr:uid="{00000000-0005-0000-0000-0000F9020000}"/>
    <cellStyle name="_Heading_GT PL 2010" xfId="721" xr:uid="{00000000-0005-0000-0000-0000FA020000}"/>
    <cellStyle name="_Heading_GT PL 2010_Quyen" xfId="722" xr:uid="{00000000-0005-0000-0000-0000FB020000}"/>
    <cellStyle name="_Heading_IPC summary revenue model (6-14 original)" xfId="723" xr:uid="{00000000-0005-0000-0000-0000FC020000}"/>
    <cellStyle name="_Heading_LBO Model_18" xfId="724" xr:uid="{00000000-0005-0000-0000-0000FD020000}"/>
    <cellStyle name="_Heading_Master Model v001" xfId="725" xr:uid="{00000000-0005-0000-0000-0000FE020000}"/>
    <cellStyle name="_Heading_Master Model v001_2010 Cash Plan" xfId="6747" xr:uid="{00000000-0005-0000-0000-0000FF020000}"/>
    <cellStyle name="_Heading_Master Model v001_2010 Cash Plan v1" xfId="6748" xr:uid="{00000000-0005-0000-0000-000000030000}"/>
    <cellStyle name="_Heading_Model_01" xfId="726" xr:uid="{00000000-0005-0000-0000-000001030000}"/>
    <cellStyle name="_Heading_Model_01_2010 Cash Plan" xfId="6749" xr:uid="{00000000-0005-0000-0000-000002030000}"/>
    <cellStyle name="_Heading_Model_01_2010 Cash Plan v1" xfId="6750" xr:uid="{00000000-0005-0000-0000-000003030000}"/>
    <cellStyle name="_Heading_Options" xfId="727" xr:uid="{00000000-0005-0000-0000-000004030000}"/>
    <cellStyle name="_Heading_prestemp" xfId="728" xr:uid="{00000000-0005-0000-0000-000005030000}"/>
    <cellStyle name="_Heading_prestemp_2010 Cash Plan" xfId="6751" xr:uid="{00000000-0005-0000-0000-000006030000}"/>
    <cellStyle name="_Heading_prestemp_2010 Cash Plan v1" xfId="6752" xr:uid="{00000000-0005-0000-0000-000007030000}"/>
    <cellStyle name="_Heading_Q3 Close Bridge to Model (revised)" xfId="729" xr:uid="{00000000-0005-0000-0000-000008030000}"/>
    <cellStyle name="_Heading_Sable Valuation Update Backup v2" xfId="730" xr:uid="{00000000-0005-0000-0000-000009030000}"/>
    <cellStyle name="_Heading_Sable Valuation Update Backup v8" xfId="731" xr:uid="{00000000-0005-0000-0000-00000A030000}"/>
    <cellStyle name="_Heading_Sabre 2009 Option Plan Model 21" xfId="732" xr:uid="{00000000-0005-0000-0000-00000B030000}"/>
    <cellStyle name="_Heading_Sabre Term Loan IC Model 23" xfId="733" xr:uid="{00000000-0005-0000-0000-00000C030000}"/>
    <cellStyle name="_Heading_Sabre Valuation Update Backup v7" xfId="734" xr:uid="{00000000-0005-0000-0000-00000D030000}"/>
    <cellStyle name="_Heading_Sabre Valuation Update Backup v9" xfId="735" xr:uid="{00000000-0005-0000-0000-00000E030000}"/>
    <cellStyle name="_Heading_Sabre Yield Analysis 01" xfId="736" xr:uid="{00000000-0005-0000-0000-00000F030000}"/>
    <cellStyle name="_Heading_Sovereign Tax Model 12-1-06 (2)" xfId="737" xr:uid="{00000000-0005-0000-0000-000010030000}"/>
    <cellStyle name="_Heading_Sovereign Tax Model 12-1-06 (2)_2010 Cash Plan" xfId="6753" xr:uid="{00000000-0005-0000-0000-000011030000}"/>
    <cellStyle name="_Heading_Sovereign Tax Model 12-1-06 (2)_2010 Cash Plan v1" xfId="6754" xr:uid="{00000000-0005-0000-0000-000012030000}"/>
    <cellStyle name="_Heading_Sovereign Tax Model 12-3-06 v2" xfId="738" xr:uid="{00000000-0005-0000-0000-000013030000}"/>
    <cellStyle name="_Heading_Sovereign Tax Model 12-3-06 v2_2010 Cash Plan" xfId="6755" xr:uid="{00000000-0005-0000-0000-000014030000}"/>
    <cellStyle name="_Heading_Sovereign Tax Model 12-3-06 v2_2010 Cash Plan v1" xfId="6756" xr:uid="{00000000-0005-0000-0000-000015030000}"/>
    <cellStyle name="_Heading_SRNA 2008.05.13 Backup V.5" xfId="739" xr:uid="{00000000-0005-0000-0000-000016030000}"/>
    <cellStyle name="_Heading_Union Model for Sponsors 04" xfId="740" xr:uid="{00000000-0005-0000-0000-000017030000}"/>
    <cellStyle name="_Heading_Union Model for Sponsors 04_2010 Cash Plan" xfId="6757" xr:uid="{00000000-0005-0000-0000-000018030000}"/>
    <cellStyle name="_Heading_Union Model for Sponsors 04_2010 Cash Plan v1" xfId="6758" xr:uid="{00000000-0005-0000-0000-000019030000}"/>
    <cellStyle name="_Heading_WC Analysis" xfId="741" xr:uid="{00000000-0005-0000-0000-00001A030000}"/>
    <cellStyle name="_Headline" xfId="742" xr:uid="{00000000-0005-0000-0000-00001B030000}"/>
    <cellStyle name="_Highlight" xfId="743" xr:uid="{00000000-0005-0000-0000-00001C030000}"/>
    <cellStyle name="_Highlight 2" xfId="744" xr:uid="{00000000-0005-0000-0000-00001D030000}"/>
    <cellStyle name="_Highlight_Caroline Model" xfId="745" xr:uid="{00000000-0005-0000-0000-00001E030000}"/>
    <cellStyle name="_Highlight_Comps 24May02_Final" xfId="746" xr:uid="{00000000-0005-0000-0000-00001F030000}"/>
    <cellStyle name="_Highlight_Financials" xfId="747" xr:uid="{00000000-0005-0000-0000-000020030000}"/>
    <cellStyle name="_Highlight_Management Numbers Linked" xfId="748" xr:uid="{00000000-0005-0000-0000-000021030000}"/>
    <cellStyle name="_Hotels.com Model 7.07" xfId="749" xr:uid="{00000000-0005-0000-0000-000022030000}"/>
    <cellStyle name="_HQ Dec one offs" xfId="750" xr:uid="{00000000-0005-0000-0000-000023030000}"/>
    <cellStyle name="_HQ Dec one offs_Book1 (13)" xfId="751" xr:uid="{00000000-0005-0000-0000-000024030000}"/>
    <cellStyle name="_IPC summary revenue model (6-14 original)" xfId="752" xr:uid="{00000000-0005-0000-0000-000025030000}"/>
    <cellStyle name="_Jan07 Credit Memo - AEDM" xfId="753" xr:uid="{00000000-0005-0000-0000-000026030000}"/>
    <cellStyle name="_JH01- Argentina Dec Allocation" xfId="6615" xr:uid="{00000000-0005-0000-0000-000027030000}"/>
    <cellStyle name="_JH01- Argentina Dec Allocation_zz HC Forecast 3+9" xfId="6616" xr:uid="{00000000-0005-0000-0000-000028030000}"/>
    <cellStyle name="_JH01- Argentina Dec Allocation_zz HC Forecast 3+9_zz HC Analysis" xfId="6617" xr:uid="{00000000-0005-0000-0000-000029030000}"/>
    <cellStyle name="_JH01- Argentina Dec Allocation_zz HC Forecast 3+9_zz Staff Costs Fcst 6+6" xfId="6618" xr:uid="{00000000-0005-0000-0000-00002A030000}"/>
    <cellStyle name="_JH01- Argentina Dec Allocation_zz Staff Costs Fcst 6+6" xfId="6619" xr:uid="{00000000-0005-0000-0000-00002B030000}"/>
    <cellStyle name="_JH01-Jan 10 Argentina Staff" xfId="6620" xr:uid="{00000000-0005-0000-0000-00002C030000}"/>
    <cellStyle name="_JH01-Jan 10 Argentina Staff_zz HC Forecast 3+9" xfId="6621" xr:uid="{00000000-0005-0000-0000-00002D030000}"/>
    <cellStyle name="_JH01-Jan 10 Argentina Staff_zz HC Forecast 3+9.." xfId="6622" xr:uid="{00000000-0005-0000-0000-00002E030000}"/>
    <cellStyle name="_JH01-Jan 10 Argentina Staff_zz HC Forecast 3+9_zz HC Analysis" xfId="6623" xr:uid="{00000000-0005-0000-0000-00002F030000}"/>
    <cellStyle name="_JH01-Jan 10 Argentina Staff_zz HC Forecast 3+9_zz Staff Costs Fcst 6+6" xfId="6624" xr:uid="{00000000-0005-0000-0000-000030030000}"/>
    <cellStyle name="_JH01-Jan 10 Argentina Staff_zz HC Forecast 4+8" xfId="6625" xr:uid="{00000000-0005-0000-0000-000031030000}"/>
    <cellStyle name="_JH05-Aug 09 Argentina Staff" xfId="6626" xr:uid="{00000000-0005-0000-0000-000032030000}"/>
    <cellStyle name="_JH05-Aug 09 Argentina Staff_JH02- Argentina March Allocation" xfId="6627" xr:uid="{00000000-0005-0000-0000-000033030000}"/>
    <cellStyle name="_JH05-Aug 09 Argentina Staff_JH02- Argentina March Allocation_zz Staff Costs Fcst 6+6" xfId="6628" xr:uid="{00000000-0005-0000-0000-000034030000}"/>
    <cellStyle name="_JH05-Aug 09 Argentina Staff_zz HC Analysis" xfId="6629" xr:uid="{00000000-0005-0000-0000-000035030000}"/>
    <cellStyle name="_JH05-Aug 09 Argentina Staff_zz HC Forecast 3+9.." xfId="6630" xr:uid="{00000000-0005-0000-0000-000036030000}"/>
    <cellStyle name="_JH05-Aug 09 Argentina Staff_zz HC Forecast 4+8" xfId="6631" xr:uid="{00000000-0005-0000-0000-000037030000}"/>
    <cellStyle name="_JH05-Aug 09 Argentina Staff_zz Staff Costs Fcst 4+8" xfId="6632" xr:uid="{00000000-0005-0000-0000-000038030000}"/>
    <cellStyle name="_JH05-Aug 09 Argentina Staff_zz Staff Costs Fcst 6+6" xfId="6633" xr:uid="{00000000-0005-0000-0000-000039030000}"/>
    <cellStyle name="_JH06-Jul 09 Argentina Staff" xfId="6634" xr:uid="{00000000-0005-0000-0000-00003A030000}"/>
    <cellStyle name="_JH06-Jul 09 Argentina Staff_JH02- Argentina March Allocation" xfId="6635" xr:uid="{00000000-0005-0000-0000-00003B030000}"/>
    <cellStyle name="_JH06-Jul 09 Argentina Staff_JH02- Argentina March Allocation_zz Staff Costs Fcst 6+6" xfId="6636" xr:uid="{00000000-0005-0000-0000-00003C030000}"/>
    <cellStyle name="_JH06-Jul 09 Argentina Staff_zz HC Analysis" xfId="6637" xr:uid="{00000000-0005-0000-0000-00003D030000}"/>
    <cellStyle name="_JH06-Jul 09 Argentina Staff_zz HC Forecast 3+9.." xfId="6638" xr:uid="{00000000-0005-0000-0000-00003E030000}"/>
    <cellStyle name="_JH06-Jul 09 Argentina Staff_zz HC Forecast 4+8" xfId="6639" xr:uid="{00000000-0005-0000-0000-00003F030000}"/>
    <cellStyle name="_JH06-Jul 09 Argentina Staff_zz Staff Costs Fcst 4+8" xfId="6640" xr:uid="{00000000-0005-0000-0000-000040030000}"/>
    <cellStyle name="_JH06-Jul 09 Argentina Staff_zz Staff Costs Fcst 6+6" xfId="6641" xr:uid="{00000000-0005-0000-0000-000041030000}"/>
    <cellStyle name="_JH07- Argentina Nov Allocation" xfId="6642" xr:uid="{00000000-0005-0000-0000-000042030000}"/>
    <cellStyle name="_JH07- Argentina Nov Allocation_zz HC Forecast 3+9" xfId="6643" xr:uid="{00000000-0005-0000-0000-000043030000}"/>
    <cellStyle name="_JH07- Argentina Nov Allocation_zz HC Forecast 3+9_zz HC Analysis" xfId="6644" xr:uid="{00000000-0005-0000-0000-000044030000}"/>
    <cellStyle name="_JH07- Argentina Nov Allocation_zz HC Forecast 3+9_zz Staff Costs Fcst 6+6" xfId="6645" xr:uid="{00000000-0005-0000-0000-000045030000}"/>
    <cellStyle name="_JH07- Argentina Nov Allocation_zz Staff Costs Fcst 6+6" xfId="6646" xr:uid="{00000000-0005-0000-0000-000046030000}"/>
    <cellStyle name="_JH07-Feb 10 Argentina Staff" xfId="6647" xr:uid="{00000000-0005-0000-0000-000047030000}"/>
    <cellStyle name="_JH07-Feb 10 Argentina Staff_zz HC Forecast 3+9" xfId="6648" xr:uid="{00000000-0005-0000-0000-000048030000}"/>
    <cellStyle name="_JH07-Feb 10 Argentina Staff_zz HC Forecast 3+9_zz HC Analysis" xfId="6649" xr:uid="{00000000-0005-0000-0000-000049030000}"/>
    <cellStyle name="_JH07-Feb 10 Argentina Staff_zz HC Forecast 3+9_zz Staff Costs Fcst 6+6" xfId="6650" xr:uid="{00000000-0005-0000-0000-00004A030000}"/>
    <cellStyle name="_JH07-Feb 10 Argentina Staff_zz Staff Costs Fcst 6+6" xfId="6651" xr:uid="{00000000-0005-0000-0000-00004B030000}"/>
    <cellStyle name="_JH10- Argentina Oct Allocation" xfId="6652" xr:uid="{00000000-0005-0000-0000-00004C030000}"/>
    <cellStyle name="_JH10- Argentina Oct Allocation_zz HC Forecast 3+9" xfId="6653" xr:uid="{00000000-0005-0000-0000-00004D030000}"/>
    <cellStyle name="_JH10- Argentina Oct Allocation_zz HC Forecast 3+9_zz HC Analysis" xfId="6654" xr:uid="{00000000-0005-0000-0000-00004E030000}"/>
    <cellStyle name="_JH10- Argentina Oct Allocation_zz HC Forecast 3+9_zz Staff Costs Fcst 6+6" xfId="6655" xr:uid="{00000000-0005-0000-0000-00004F030000}"/>
    <cellStyle name="_JH10- Argentina Oct Allocation_zz Staff Costs Fcst 6+6" xfId="6656" xr:uid="{00000000-0005-0000-0000-000050030000}"/>
    <cellStyle name="_July Forecast Submission UK  NA" xfId="754" xr:uid="{00000000-0005-0000-0000-000051030000}"/>
    <cellStyle name="_Jurni Nexion opinc forecast Apr" xfId="755" xr:uid="{00000000-0005-0000-0000-000052030000}"/>
    <cellStyle name="_Key Trend Report 12.24.04 New" xfId="756" xr:uid="{00000000-0005-0000-0000-000053030000}"/>
    <cellStyle name="_Key Trend Report 4.16.04 2.0" xfId="757" xr:uid="{00000000-0005-0000-0000-000054030000}"/>
    <cellStyle name="_KPN Fixed" xfId="758" xr:uid="{00000000-0005-0000-0000-000055030000}"/>
    <cellStyle name="_Laurence Exec Review Slide Workings v2" xfId="759" xr:uid="{00000000-0005-0000-0000-000056030000}"/>
    <cellStyle name="_master data may fcst only" xfId="760" xr:uid="{00000000-0005-0000-0000-000057030000}"/>
    <cellStyle name="_MiddlewareWeb-RUVols-Nov07" xfId="761" xr:uid="{00000000-0005-0000-0000-000058030000}"/>
    <cellStyle name="_Midrange-software-cycle1-Mar08" xfId="762" xr:uid="{00000000-0005-0000-0000-000059030000}"/>
    <cellStyle name="_Midrange-software-cycle2-Feb08v2" xfId="763" xr:uid="{00000000-0005-0000-0000-00005A030000}"/>
    <cellStyle name="_Mini Model" xfId="764" xr:uid="{00000000-0005-0000-0000-00005B030000}"/>
    <cellStyle name="_MONTH END BALANCES (May)" xfId="6657" xr:uid="{00000000-0005-0000-0000-00005C030000}"/>
    <cellStyle name="_Monthly Spending Rpt 06-05 v fcst may only" xfId="765" xr:uid="{00000000-0005-0000-0000-00005D030000}"/>
    <cellStyle name="_Multiple" xfId="766" xr:uid="{00000000-0005-0000-0000-00005E030000}"/>
    <cellStyle name="_Multiple 2" xfId="767" xr:uid="{00000000-0005-0000-0000-00005F030000}"/>
    <cellStyle name="_Multiple_15 LBO Model_new" xfId="768" xr:uid="{00000000-0005-0000-0000-000060030000}"/>
    <cellStyle name="_Multiple_AVP" xfId="769" xr:uid="{00000000-0005-0000-0000-000061030000}"/>
    <cellStyle name="_Multiple_bc Matlock contribution_analysis v2" xfId="770" xr:uid="{00000000-0005-0000-0000-000062030000}"/>
    <cellStyle name="_Multiple_Book1" xfId="771" xr:uid="{00000000-0005-0000-0000-000063030000}"/>
    <cellStyle name="_Multiple_CC Tracking Model 10-feb (nov results)" xfId="772" xr:uid="{00000000-0005-0000-0000-000064030000}"/>
    <cellStyle name="_Multiple_CC Tracking Model 13-feb (dec results)" xfId="773" xr:uid="{00000000-0005-0000-0000-000065030000}"/>
    <cellStyle name="_Multiple_contribution_analysis" xfId="774" xr:uid="{00000000-0005-0000-0000-000066030000}"/>
    <cellStyle name="_Multiple_Crystal Decisions Model" xfId="775" xr:uid="{00000000-0005-0000-0000-000067030000}"/>
    <cellStyle name="_Multiple_csc" xfId="776" xr:uid="{00000000-0005-0000-0000-000068030000}"/>
    <cellStyle name="_Multiple_csc_tmt_info_providers (03 21 06) OUTPUT to SLP" xfId="777" xr:uid="{00000000-0005-0000-0000-000069030000}"/>
    <cellStyle name="_Multiple_dcf" xfId="778" xr:uid="{00000000-0005-0000-0000-00006A030000}"/>
    <cellStyle name="_Multiple_Financial Backup v8" xfId="779" xr:uid="{00000000-0005-0000-0000-00006B030000}"/>
    <cellStyle name="_Multiple_fusion_merger_model_Cisco_02_27_02 - FINAL" xfId="780" xr:uid="{00000000-0005-0000-0000-00006C030000}"/>
    <cellStyle name="_Multiple_GAAP and Pro Forma Reconciliation Table (2)" xfId="781" xr:uid="{00000000-0005-0000-0000-00006D030000}"/>
    <cellStyle name="_Multiple_Historical Financials" xfId="782" xr:uid="{00000000-0005-0000-0000-00006E030000}"/>
    <cellStyle name="_Multiple_LBO (Post IM)" xfId="783" xr:uid="{00000000-0005-0000-0000-00006F030000}"/>
    <cellStyle name="_Multiple_Master Model v001" xfId="784" xr:uid="{00000000-0005-0000-0000-000070030000}"/>
    <cellStyle name="_Multiple_Options" xfId="785" xr:uid="{00000000-0005-0000-0000-000071030000}"/>
    <cellStyle name="_Multiple_Quarterly Results" xfId="786" xr:uid="{00000000-0005-0000-0000-000072030000}"/>
    <cellStyle name="_Multiple_rbf DCF Model 10-02-2002 - final" xfId="787" xr:uid="{00000000-0005-0000-0000-000073030000}"/>
    <cellStyle name="_Multiple_rome fusion_merger_model 9-9-2002" xfId="788" xr:uid="{00000000-0005-0000-0000-000074030000}"/>
    <cellStyle name="_Multiple_Sable Valuation Update Backup v2" xfId="789" xr:uid="{00000000-0005-0000-0000-000075030000}"/>
    <cellStyle name="_Multiple_Sable Valuation Update Backup v8" xfId="790" xr:uid="{00000000-0005-0000-0000-000076030000}"/>
    <cellStyle name="_Multiple_Sabre 2009 Option Plan Model 21" xfId="791" xr:uid="{00000000-0005-0000-0000-000077030000}"/>
    <cellStyle name="_Multiple_Sabre Term Loan IC Model 23" xfId="792" xr:uid="{00000000-0005-0000-0000-000078030000}"/>
    <cellStyle name="_Multiple_Sabre Three Year Model Aug 08 Update" xfId="793" xr:uid="{00000000-0005-0000-0000-000079030000}"/>
    <cellStyle name="_Multiple_Sabre Three Year Model Aug 08 Update (3)" xfId="794" xr:uid="{00000000-0005-0000-0000-00007A030000}"/>
    <cellStyle name="_Multiple_Sabre Valuation Update Backup v7" xfId="795" xr:uid="{00000000-0005-0000-0000-00007B030000}"/>
    <cellStyle name="_Multiple_Sabre Valuation Update Backup v9" xfId="796" xr:uid="{00000000-0005-0000-0000-00007C030000}"/>
    <cellStyle name="_Multiple_Sabre Yield Analysis 01" xfId="797" xr:uid="{00000000-0005-0000-0000-00007D030000}"/>
    <cellStyle name="_Multiple_Sovereign Tax Model 12-1-06 (2)" xfId="798" xr:uid="{00000000-0005-0000-0000-00007E030000}"/>
    <cellStyle name="_Multiple_Sovereign Tax Model 12-3-06 v2" xfId="799" xr:uid="{00000000-0005-0000-0000-00007F030000}"/>
    <cellStyle name="_Multiple_Template YTD 9-30-01 Updated" xfId="800" xr:uid="{00000000-0005-0000-0000-000080030000}"/>
    <cellStyle name="_Multiple_Washburn Standalone 10-29 v4" xfId="801" xr:uid="{00000000-0005-0000-0000-000081030000}"/>
    <cellStyle name="_MultipleSpace" xfId="802" xr:uid="{00000000-0005-0000-0000-000082030000}"/>
    <cellStyle name="_MultipleSpace 2" xfId="803" xr:uid="{00000000-0005-0000-0000-000083030000}"/>
    <cellStyle name="_MultipleSpace_15 LBO Model_new" xfId="804" xr:uid="{00000000-0005-0000-0000-000084030000}"/>
    <cellStyle name="_MultipleSpace_AVP" xfId="805" xr:uid="{00000000-0005-0000-0000-000085030000}"/>
    <cellStyle name="_MultipleSpace_bc Matlock contribution_analysis v2" xfId="806" xr:uid="{00000000-0005-0000-0000-000086030000}"/>
    <cellStyle name="_MultipleSpace_Book1" xfId="807" xr:uid="{00000000-0005-0000-0000-000087030000}"/>
    <cellStyle name="_MultipleSpace_CC Tracking Model 10-feb (nov results)" xfId="808" xr:uid="{00000000-0005-0000-0000-000088030000}"/>
    <cellStyle name="_MultipleSpace_CC Tracking Model 13-feb (dec results)" xfId="809" xr:uid="{00000000-0005-0000-0000-000089030000}"/>
    <cellStyle name="_MultipleSpace_contribution_analysis" xfId="810" xr:uid="{00000000-0005-0000-0000-00008A030000}"/>
    <cellStyle name="_MultipleSpace_Crystal Decisions Model" xfId="811" xr:uid="{00000000-0005-0000-0000-00008B030000}"/>
    <cellStyle name="_MultipleSpace_csc" xfId="812" xr:uid="{00000000-0005-0000-0000-00008C030000}"/>
    <cellStyle name="_MultipleSpace_csc_tmt_info_providers (03 21 06) OUTPUT to SLP" xfId="813" xr:uid="{00000000-0005-0000-0000-00008D030000}"/>
    <cellStyle name="_MultipleSpace_dcf" xfId="814" xr:uid="{00000000-0005-0000-0000-00008E030000}"/>
    <cellStyle name="_MultipleSpace_Financial Backup v8" xfId="815" xr:uid="{00000000-0005-0000-0000-00008F030000}"/>
    <cellStyle name="_MultipleSpace_fusion_merger_model_Cisco_02_27_02 - FINAL" xfId="816" xr:uid="{00000000-0005-0000-0000-000090030000}"/>
    <cellStyle name="_MultipleSpace_GAAP and Pro Forma Reconciliation Table (2)" xfId="817" xr:uid="{00000000-0005-0000-0000-000091030000}"/>
    <cellStyle name="_MultipleSpace_Historical Financials" xfId="818" xr:uid="{00000000-0005-0000-0000-000092030000}"/>
    <cellStyle name="_MultipleSpace_LBO (Post IM)" xfId="819" xr:uid="{00000000-0005-0000-0000-000093030000}"/>
    <cellStyle name="_MultipleSpace_Master Model v001" xfId="820" xr:uid="{00000000-0005-0000-0000-000094030000}"/>
    <cellStyle name="_MultipleSpace_Options" xfId="821" xr:uid="{00000000-0005-0000-0000-000095030000}"/>
    <cellStyle name="_MultipleSpace_Quarterly Results" xfId="822" xr:uid="{00000000-0005-0000-0000-000096030000}"/>
    <cellStyle name="_MultipleSpace_rbf DCF Model 10-02-2002 - final" xfId="823" xr:uid="{00000000-0005-0000-0000-000097030000}"/>
    <cellStyle name="_MultipleSpace_rome fusion_merger_model 9-9-2002" xfId="824" xr:uid="{00000000-0005-0000-0000-000098030000}"/>
    <cellStyle name="_MultipleSpace_Sable Valuation Update Backup v2" xfId="825" xr:uid="{00000000-0005-0000-0000-000099030000}"/>
    <cellStyle name="_MultipleSpace_Sable Valuation Update Backup v8" xfId="826" xr:uid="{00000000-0005-0000-0000-00009A030000}"/>
    <cellStyle name="_MultipleSpace_Sabre 2009 Option Plan Model 21" xfId="827" xr:uid="{00000000-0005-0000-0000-00009B030000}"/>
    <cellStyle name="_MultipleSpace_Sabre Term Loan IC Model 23" xfId="828" xr:uid="{00000000-0005-0000-0000-00009C030000}"/>
    <cellStyle name="_MultipleSpace_Sabre Three Year Model Aug 08 Update" xfId="829" xr:uid="{00000000-0005-0000-0000-00009D030000}"/>
    <cellStyle name="_MultipleSpace_Sabre Three Year Model Aug 08 Update (3)" xfId="830" xr:uid="{00000000-0005-0000-0000-00009E030000}"/>
    <cellStyle name="_MultipleSpace_Sabre Valuation Update Backup v7" xfId="831" xr:uid="{00000000-0005-0000-0000-00009F030000}"/>
    <cellStyle name="_MultipleSpace_Sabre Valuation Update Backup v9" xfId="832" xr:uid="{00000000-0005-0000-0000-0000A0030000}"/>
    <cellStyle name="_MultipleSpace_Sabre Yield Analysis 01" xfId="833" xr:uid="{00000000-0005-0000-0000-0000A1030000}"/>
    <cellStyle name="_MultipleSpace_Sovereign Tax Model 12-1-06 (2)" xfId="834" xr:uid="{00000000-0005-0000-0000-0000A2030000}"/>
    <cellStyle name="_MultipleSpace_Sovereign Tax Model 12-3-06 v2" xfId="835" xr:uid="{00000000-0005-0000-0000-0000A3030000}"/>
    <cellStyle name="_MultipleSpace_Template YTD 9-30-01 Updated" xfId="836" xr:uid="{00000000-0005-0000-0000-0000A4030000}"/>
    <cellStyle name="_MultipleSpace_Washburn Standalone 10-29 v4" xfId="837" xr:uid="{00000000-0005-0000-0000-0000A5030000}"/>
    <cellStyle name="_NALG Model 6 21 06" xfId="838" xr:uid="{00000000-0005-0000-0000-0000A6030000}"/>
    <cellStyle name="_NALG Model 6 21 06-1" xfId="839" xr:uid="{00000000-0005-0000-0000-0000A7030000}"/>
    <cellStyle name="_Nortel Backupv4" xfId="840" xr:uid="{00000000-0005-0000-0000-0000A8030000}"/>
    <cellStyle name="_North America Leisure" xfId="841" xr:uid="{00000000-0005-0000-0000-0000A9030000}"/>
    <cellStyle name="_One timers Summary" xfId="842" xr:uid="{00000000-0005-0000-0000-0000AA030000}"/>
    <cellStyle name="_OPD Old Close Templates_Q208" xfId="843" xr:uid="{00000000-0005-0000-0000-0000AB030000}"/>
    <cellStyle name="_PDO_GM Q208 Bridges" xfId="844" xr:uid="{00000000-0005-0000-0000-0000AC030000}"/>
    <cellStyle name="_Percent" xfId="845" xr:uid="{00000000-0005-0000-0000-0000AD030000}"/>
    <cellStyle name="_Percent_2.7 Budget versus actual and forecast by qtr" xfId="846" xr:uid="{00000000-0005-0000-0000-0000AE030000}"/>
    <cellStyle name="_Percent_2.7 Budget versus actual and forecast by qtr 2" xfId="6479" xr:uid="{00000000-0005-0000-0000-0000AF030000}"/>
    <cellStyle name="_Percent_2.7 Budget versus actual and forecast by qtr 2 2" xfId="6759" xr:uid="{00000000-0005-0000-0000-0000B0030000}"/>
    <cellStyle name="_Percent_2.7 Budget versus actual and forecast by qtr 3" xfId="6760" xr:uid="{00000000-0005-0000-0000-0000B1030000}"/>
    <cellStyle name="_Percent_6-20-06 LTM" xfId="847" xr:uid="{00000000-0005-0000-0000-0000B2030000}"/>
    <cellStyle name="_Percent_6-20-06 LTM 2" xfId="6480" xr:uid="{00000000-0005-0000-0000-0000B3030000}"/>
    <cellStyle name="_Percent_6-20-06 LTM 2 2" xfId="6761" xr:uid="{00000000-0005-0000-0000-0000B4030000}"/>
    <cellStyle name="_Percent_6-20-06 LTM 3" xfId="6762" xr:uid="{00000000-0005-0000-0000-0000B5030000}"/>
    <cellStyle name="_Percent_AVP" xfId="848" xr:uid="{00000000-0005-0000-0000-0000B6030000}"/>
    <cellStyle name="_Percent_bc Matlock contribution_analysis v2" xfId="849" xr:uid="{00000000-0005-0000-0000-0000B7030000}"/>
    <cellStyle name="_Percent_Book1" xfId="850" xr:uid="{00000000-0005-0000-0000-0000B8030000}"/>
    <cellStyle name="_Percent_contribution_analysis" xfId="851" xr:uid="{00000000-0005-0000-0000-0000B9030000}"/>
    <cellStyle name="_Percent_dcf" xfId="852" xr:uid="{00000000-0005-0000-0000-0000BA030000}"/>
    <cellStyle name="_Percent_EDS Simple v130" xfId="853" xr:uid="{00000000-0005-0000-0000-0000BB030000}"/>
    <cellStyle name="_Percent_EY sanity check" xfId="854" xr:uid="{00000000-0005-0000-0000-0000BC030000}"/>
    <cellStyle name="_Percent_IPC summary revenue model (6-14 original)" xfId="855" xr:uid="{00000000-0005-0000-0000-0000BD030000}"/>
    <cellStyle name="_Percent_IPC summary revenue model (6-14 original) 2" xfId="6481" xr:uid="{00000000-0005-0000-0000-0000BE030000}"/>
    <cellStyle name="_Percent_IPC summary revenue model (6-14 original) 2 2" xfId="6763" xr:uid="{00000000-0005-0000-0000-0000BF030000}"/>
    <cellStyle name="_Percent_IPC summary revenue model (6-14 original) 3" xfId="6764" xr:uid="{00000000-0005-0000-0000-0000C0030000}"/>
    <cellStyle name="_Percent_Q3 Close Bridge to Model (revised)" xfId="856" xr:uid="{00000000-0005-0000-0000-0000C1030000}"/>
    <cellStyle name="_Percent_Q3 Close Bridge to Model (revised) 2" xfId="6482" xr:uid="{00000000-0005-0000-0000-0000C2030000}"/>
    <cellStyle name="_Percent_Q3 Close Bridge to Model (revised) 2 2" xfId="6765" xr:uid="{00000000-0005-0000-0000-0000C3030000}"/>
    <cellStyle name="_Percent_Q3 Close Bridge to Model (revised) 3" xfId="6766" xr:uid="{00000000-0005-0000-0000-0000C4030000}"/>
    <cellStyle name="_Percent_Sabre Three Year Model Aug 08 Update" xfId="857" xr:uid="{00000000-0005-0000-0000-0000C5030000}"/>
    <cellStyle name="_Percent_Sabre Three Year Model Aug 08 Update (3)" xfId="858" xr:uid="{00000000-0005-0000-0000-0000C6030000}"/>
    <cellStyle name="_Percent_WC Analysis" xfId="859" xr:uid="{00000000-0005-0000-0000-0000C7030000}"/>
    <cellStyle name="_Percent_WC Analysis 2" xfId="6483" xr:uid="{00000000-0005-0000-0000-0000C8030000}"/>
    <cellStyle name="_Percent_WC Analysis 2 2" xfId="6767" xr:uid="{00000000-0005-0000-0000-0000C9030000}"/>
    <cellStyle name="_Percent_WC Analysis 3" xfId="6768" xr:uid="{00000000-0005-0000-0000-0000CA030000}"/>
    <cellStyle name="_PercentSpace" xfId="860" xr:uid="{00000000-0005-0000-0000-0000CB030000}"/>
    <cellStyle name="_PercentSpace_AVP" xfId="861" xr:uid="{00000000-0005-0000-0000-0000CC030000}"/>
    <cellStyle name="_PercentSpace_bc Matlock contribution_analysis v2" xfId="862" xr:uid="{00000000-0005-0000-0000-0000CD030000}"/>
    <cellStyle name="_PercentSpace_Book1" xfId="863" xr:uid="{00000000-0005-0000-0000-0000CE030000}"/>
    <cellStyle name="_PercentSpace_contribution_analysis" xfId="864" xr:uid="{00000000-0005-0000-0000-0000CF030000}"/>
    <cellStyle name="_PercentSpace_Sabre Three Year Model Aug 08 Update" xfId="865" xr:uid="{00000000-0005-0000-0000-0000D0030000}"/>
    <cellStyle name="_PercentSpace_Sabre Three Year Model Aug 08 Update (3)" xfId="866" xr:uid="{00000000-0005-0000-0000-0000D1030000}"/>
    <cellStyle name="_Procure_Logistics_WWML_April 08_Marylou" xfId="867" xr:uid="{00000000-0005-0000-0000-0000D2030000}"/>
    <cellStyle name="_Q208 MEC Forecast Master-final(e)" xfId="868" xr:uid="{00000000-0005-0000-0000-0000D3030000}"/>
    <cellStyle name="_Q3 Close Bridge to Model (revised)" xfId="869" xr:uid="{00000000-0005-0000-0000-0000D4030000}"/>
    <cellStyle name="_Revenue Forecast 0503" xfId="870" xr:uid="{00000000-0005-0000-0000-0000D5030000}"/>
    <cellStyle name="_RowHead" xfId="871" xr:uid="{00000000-0005-0000-0000-0000D6030000}"/>
    <cellStyle name="_RS01-April 10 Globant Allocation" xfId="6658" xr:uid="{00000000-0005-0000-0000-0000D7030000}"/>
    <cellStyle name="_RS09 JUL10 Sabre India Allocation" xfId="6659" xr:uid="{00000000-0005-0000-0000-0000D8030000}"/>
    <cellStyle name="_Rupen Cash Flow Summary_Fcst March 09" xfId="872" xr:uid="{00000000-0005-0000-0000-0000D9030000}"/>
    <cellStyle name="_Sabre India Staff Recharges - April" xfId="6660" xr:uid="{00000000-0005-0000-0000-0000DA030000}"/>
    <cellStyle name="_Sabre Three Year Model Aug 08 Update" xfId="873" xr:uid="{00000000-0005-0000-0000-0000DB030000}"/>
    <cellStyle name="_Sabre Three Year Model Aug 08 Update (3)" xfId="874" xr:uid="{00000000-0005-0000-0000-0000DC030000}"/>
    <cellStyle name="_Sales Bridge May08" xfId="875" xr:uid="{00000000-0005-0000-0000-0000DD030000}"/>
    <cellStyle name="_SB02 AUG08 GE Rebate Accrual" xfId="876" xr:uid="{00000000-0005-0000-0000-0000DE030000}"/>
    <cellStyle name="_SB02 AUG08 GE Rebate Accrual_Book1 (13)" xfId="877" xr:uid="{00000000-0005-0000-0000-0000DF030000}"/>
    <cellStyle name="_Serena 2008.Nov PCR Backup v3" xfId="878" xr:uid="{00000000-0005-0000-0000-0000E0030000}"/>
    <cellStyle name="_Services Purchased - Cons" xfId="879" xr:uid="{00000000-0005-0000-0000-0000E1030000}"/>
    <cellStyle name="_Services Purchased 2009 v1 Master 101408" xfId="880" xr:uid="{00000000-0005-0000-0000-0000E2030000}"/>
    <cellStyle name="_Sheet2" xfId="881" xr:uid="{00000000-0005-0000-0000-0000E3030000}"/>
    <cellStyle name="_Sheet2 2" xfId="882" xr:uid="{00000000-0005-0000-0000-0000E4030000}"/>
    <cellStyle name="_Sheet2_2009_GT 3-year plan_08-28-09" xfId="883" xr:uid="{00000000-0005-0000-0000-0000E5030000}"/>
    <cellStyle name="_Sheet2_2009_GT 3-year plan_08-28-09_by month" xfId="884" xr:uid="{00000000-0005-0000-0000-0000E6030000}"/>
    <cellStyle name="_Sheet2_200906_6+6_Trip Forecast_07-17-09_v3" xfId="885" xr:uid="{00000000-0005-0000-0000-0000E7030000}"/>
    <cellStyle name="_Sheet2_200906_Trip template_by Region" xfId="886" xr:uid="{00000000-0005-0000-0000-0000E8030000}"/>
    <cellStyle name="_Sheet2_200907_Trip template_by Region" xfId="887" xr:uid="{00000000-0005-0000-0000-0000E9030000}"/>
    <cellStyle name="_Sheet2_EMEA 3YP 081709 DFW v4" xfId="888" xr:uid="{00000000-0005-0000-0000-0000EA030000}"/>
    <cellStyle name="_Sheet21" xfId="889" xr:uid="{00000000-0005-0000-0000-0000EB030000}"/>
    <cellStyle name="_SID Close Templates_Q208" xfId="890" xr:uid="{00000000-0005-0000-0000-0000EC030000}"/>
    <cellStyle name="_Sources  Uses 032807" xfId="891" xr:uid="{00000000-0005-0000-0000-0000ED030000}"/>
    <cellStyle name="_Sources  Uses 032807_2010 Cash Plan" xfId="6769" xr:uid="{00000000-0005-0000-0000-0000EE030000}"/>
    <cellStyle name="_Sources  Uses 032807_2010 Cash Plan v1" xfId="6770" xr:uid="{00000000-0005-0000-0000-0000EF030000}"/>
    <cellStyle name="_Sources  Uses 032807_Cap Structure 2010 v2.7.2" xfId="892" xr:uid="{00000000-0005-0000-0000-0000F0030000}"/>
    <cellStyle name="_Sources  Uses 032807_Cap Structure 2010 v9.1" xfId="893" xr:uid="{00000000-0005-0000-0000-0000F1030000}"/>
    <cellStyle name="_Sovereign Tax Model 12-1-06 (2)" xfId="894" xr:uid="{00000000-0005-0000-0000-0000F2030000}"/>
    <cellStyle name="_Sovereign Tax Model 12-3-06 v2" xfId="895" xr:uid="{00000000-0005-0000-0000-0000F3030000}"/>
    <cellStyle name="_SR157602.001-Symantec-dispute" xfId="896" xr:uid="{00000000-0005-0000-0000-0000F4030000}"/>
    <cellStyle name="_SRNA 2008.05.13 Backup V.5" xfId="897" xr:uid="{00000000-0005-0000-0000-0000F5030000}"/>
    <cellStyle name="_SRNA 2009 Q2 Board Book FINAL" xfId="898" xr:uid="{00000000-0005-0000-0000-0000F6030000}"/>
    <cellStyle name="_SRNA 2009 Q3 Board Book Backup v4" xfId="899" xr:uid="{00000000-0005-0000-0000-0000F7030000}"/>
    <cellStyle name="_Strat Plan Initiatives" xfId="900" xr:uid="{00000000-0005-0000-0000-0000F8030000}"/>
    <cellStyle name="_SubHeading" xfId="901" xr:uid="{00000000-0005-0000-0000-0000F9030000}"/>
    <cellStyle name="_SubHeading_15 LBO Model_new" xfId="902" xr:uid="{00000000-0005-0000-0000-0000FA030000}"/>
    <cellStyle name="_SubHeading_2.7 Budget versus actual and forecast by qtr" xfId="903" xr:uid="{00000000-0005-0000-0000-0000FB030000}"/>
    <cellStyle name="_SubHeading_2009 GT EMEA Marketing_Nov09 YTD" xfId="904" xr:uid="{00000000-0005-0000-0000-0000FC030000}"/>
    <cellStyle name="_SubHeading_2009_GT 3-year plan_08-28-09" xfId="905" xr:uid="{00000000-0005-0000-0000-0000FD030000}"/>
    <cellStyle name="_SubHeading_2009_GT 3-year plan_08-28-09_by month" xfId="906" xr:uid="{00000000-0005-0000-0000-0000FE030000}"/>
    <cellStyle name="_SubHeading_200906_6+6_Trip Forecast_07-17-09_v3" xfId="907" xr:uid="{00000000-0005-0000-0000-0000FF030000}"/>
    <cellStyle name="_SubHeading_200906_Trip template_by Region" xfId="908" xr:uid="{00000000-0005-0000-0000-000000040000}"/>
    <cellStyle name="_SubHeading_200907_GT KPI_template" xfId="909" xr:uid="{00000000-0005-0000-0000-000001040000}"/>
    <cellStyle name="_SubHeading_200907_Trip template_by Region" xfId="910" xr:uid="{00000000-0005-0000-0000-000002040000}"/>
    <cellStyle name="_SubHeading_2010_WDA_air" xfId="911" xr:uid="{00000000-0005-0000-0000-000003040000}"/>
    <cellStyle name="_SubHeading_6-20-06 LTM" xfId="912" xr:uid="{00000000-0005-0000-0000-000004040000}"/>
    <cellStyle name="_SubHeading_Agilent_mergerplans_10_11_01_v3" xfId="913" xr:uid="{00000000-0005-0000-0000-000005040000}"/>
    <cellStyle name="_SubHeading_Air Bkgs Fcst Jul09_DFW" xfId="914" xr:uid="{00000000-0005-0000-0000-000006040000}"/>
    <cellStyle name="_SubHeading_Air Bkgs Fcst Jul09_DFW_EMEA 3YP 081709 DFW v4" xfId="915" xr:uid="{00000000-0005-0000-0000-000007040000}"/>
    <cellStyle name="_SubHeading_Book4 (9)" xfId="916" xr:uid="{00000000-0005-0000-0000-000008040000}"/>
    <cellStyle name="_SubHeading_Book4 (9)_2010 Cash Plan" xfId="6771" xr:uid="{00000000-0005-0000-0000-000009040000}"/>
    <cellStyle name="_SubHeading_Book4 (9)_2010 Cash Plan v1" xfId="6772" xr:uid="{00000000-0005-0000-0000-00000A040000}"/>
    <cellStyle name="_SubHeading_Book8" xfId="917" xr:uid="{00000000-0005-0000-0000-00000B040000}"/>
    <cellStyle name="_SubHeading_Book8_2010 Cash Plan" xfId="6773" xr:uid="{00000000-0005-0000-0000-00000C040000}"/>
    <cellStyle name="_SubHeading_Book8_2010 Cash Plan v1" xfId="6774" xr:uid="{00000000-0005-0000-0000-00000D040000}"/>
    <cellStyle name="_SubHeading_CC 3 Yr Forecast to IPO Banks (1)" xfId="918" xr:uid="{00000000-0005-0000-0000-00000E040000}"/>
    <cellStyle name="_SubHeading_CC 3 Yr Forecast to IPO Banks (1)_2010 Cash Plan" xfId="6775" xr:uid="{00000000-0005-0000-0000-00000F040000}"/>
    <cellStyle name="_SubHeading_CC 3 Yr Forecast to IPO Banks (1)_2010 Cash Plan v1" xfId="6776" xr:uid="{00000000-0005-0000-0000-000010040000}"/>
    <cellStyle name="_SubHeading_Comps 24May02_Final" xfId="919" xr:uid="{00000000-0005-0000-0000-000011040000}"/>
    <cellStyle name="_SubHeading_Comps 24May02_Final_2010 Cash Plan" xfId="6777" xr:uid="{00000000-0005-0000-0000-000012040000}"/>
    <cellStyle name="_SubHeading_Comps 24May02_Final_2010 Cash Plan v1" xfId="6778" xr:uid="{00000000-0005-0000-0000-000013040000}"/>
    <cellStyle name="_SubHeading_Copy of Cowboy Model v233_Sponsor Case" xfId="920" xr:uid="{00000000-0005-0000-0000-000014040000}"/>
    <cellStyle name="_SubHeading_Cowboy Model v232" xfId="921" xr:uid="{00000000-0005-0000-0000-000015040000}"/>
    <cellStyle name="_SubHeading_Financial Backup v8" xfId="922" xr:uid="{00000000-0005-0000-0000-000016040000}"/>
    <cellStyle name="_SubHeading_Financial Diligence Templates 06-06-05" xfId="923" xr:uid="{00000000-0005-0000-0000-000017040000}"/>
    <cellStyle name="_SubHeading_Financial Diligence Templates 06-06-05_2010 Cash Plan" xfId="6779" xr:uid="{00000000-0005-0000-0000-000018040000}"/>
    <cellStyle name="_SubHeading_Financial Diligence Templates 06-06-05_2010 Cash Plan v1" xfId="6780" xr:uid="{00000000-0005-0000-0000-000019040000}"/>
    <cellStyle name="_SubHeading_GetThere LS_2010_01-18-2010" xfId="924" xr:uid="{00000000-0005-0000-0000-00001A040000}"/>
    <cellStyle name="_SubHeading_GT PL 2010" xfId="925" xr:uid="{00000000-0005-0000-0000-00001B040000}"/>
    <cellStyle name="_SubHeading_GT PL 2010_Quyen" xfId="926" xr:uid="{00000000-0005-0000-0000-00001C040000}"/>
    <cellStyle name="_SubHeading_IPC summary revenue model (6-14 original)" xfId="927" xr:uid="{00000000-0005-0000-0000-00001D040000}"/>
    <cellStyle name="_SubHeading_LBO Model_18" xfId="928" xr:uid="{00000000-0005-0000-0000-00001E040000}"/>
    <cellStyle name="_SubHeading_Master Model v001" xfId="929" xr:uid="{00000000-0005-0000-0000-00001F040000}"/>
    <cellStyle name="_SubHeading_Master Model v001_2010 Cash Plan" xfId="6781" xr:uid="{00000000-0005-0000-0000-000020040000}"/>
    <cellStyle name="_SubHeading_Master Model v001_2010 Cash Plan v1" xfId="6782" xr:uid="{00000000-0005-0000-0000-000021040000}"/>
    <cellStyle name="_SubHeading_Model_01" xfId="930" xr:uid="{00000000-0005-0000-0000-000022040000}"/>
    <cellStyle name="_SubHeading_Model_01_2010 Cash Plan" xfId="6783" xr:uid="{00000000-0005-0000-0000-000023040000}"/>
    <cellStyle name="_SubHeading_Model_01_2010 Cash Plan v1" xfId="6784" xr:uid="{00000000-0005-0000-0000-000024040000}"/>
    <cellStyle name="_SubHeading_Options" xfId="931" xr:uid="{00000000-0005-0000-0000-000025040000}"/>
    <cellStyle name="_SubHeading_prestemp" xfId="932" xr:uid="{00000000-0005-0000-0000-000026040000}"/>
    <cellStyle name="_SubHeading_prestemp_2010 Cash Plan" xfId="6785" xr:uid="{00000000-0005-0000-0000-000027040000}"/>
    <cellStyle name="_SubHeading_prestemp_2010 Cash Plan v1" xfId="6786" xr:uid="{00000000-0005-0000-0000-000028040000}"/>
    <cellStyle name="_SubHeading_prestemp_Agilent_mergerplans_10_11_01_v3" xfId="933" xr:uid="{00000000-0005-0000-0000-000029040000}"/>
    <cellStyle name="_SubHeading_prestemp_fusion_merger_model_Cisco_02_27_02 - FINAL" xfId="934" xr:uid="{00000000-0005-0000-0000-00002A040000}"/>
    <cellStyle name="_SubHeading_Q3 Close Bridge to Model (revised)" xfId="935" xr:uid="{00000000-0005-0000-0000-00002B040000}"/>
    <cellStyle name="_SubHeading_Sable Valuation Update Backup v2" xfId="936" xr:uid="{00000000-0005-0000-0000-00002C040000}"/>
    <cellStyle name="_SubHeading_Sable Valuation Update Backup v8" xfId="937" xr:uid="{00000000-0005-0000-0000-00002D040000}"/>
    <cellStyle name="_SubHeading_Sabre 2009 Option Plan Model 21" xfId="938" xr:uid="{00000000-0005-0000-0000-00002E040000}"/>
    <cellStyle name="_SubHeading_Sabre Term Loan IC Model 23" xfId="939" xr:uid="{00000000-0005-0000-0000-00002F040000}"/>
    <cellStyle name="_SubHeading_Sabre Valuation Update Backup v7" xfId="940" xr:uid="{00000000-0005-0000-0000-000030040000}"/>
    <cellStyle name="_SubHeading_Sabre Valuation Update Backup v9" xfId="941" xr:uid="{00000000-0005-0000-0000-000031040000}"/>
    <cellStyle name="_SubHeading_Sabre Yield Analysis 01" xfId="942" xr:uid="{00000000-0005-0000-0000-000032040000}"/>
    <cellStyle name="_SubHeading_Sovereign Tax Model 12-1-06 (2)" xfId="943" xr:uid="{00000000-0005-0000-0000-000033040000}"/>
    <cellStyle name="_SubHeading_Sovereign Tax Model 12-1-06 (2)_2010 Cash Plan" xfId="6787" xr:uid="{00000000-0005-0000-0000-000034040000}"/>
    <cellStyle name="_SubHeading_Sovereign Tax Model 12-1-06 (2)_2010 Cash Plan v1" xfId="6788" xr:uid="{00000000-0005-0000-0000-000035040000}"/>
    <cellStyle name="_SubHeading_Sovereign Tax Model 12-3-06 v2" xfId="944" xr:uid="{00000000-0005-0000-0000-000036040000}"/>
    <cellStyle name="_SubHeading_Sovereign Tax Model 12-3-06 v2_2010 Cash Plan" xfId="6789" xr:uid="{00000000-0005-0000-0000-000037040000}"/>
    <cellStyle name="_SubHeading_Sovereign Tax Model 12-3-06 v2_2010 Cash Plan v1" xfId="6790" xr:uid="{00000000-0005-0000-0000-000038040000}"/>
    <cellStyle name="_SubHeading_SRNA 2008.05.13 Backup V.5" xfId="945" xr:uid="{00000000-0005-0000-0000-000039040000}"/>
    <cellStyle name="_SubHeading_Union Model for Sponsors 04" xfId="946" xr:uid="{00000000-0005-0000-0000-00003A040000}"/>
    <cellStyle name="_SubHeading_Union Model for Sponsors 04_2010 Cash Plan" xfId="6791" xr:uid="{00000000-0005-0000-0000-00003B040000}"/>
    <cellStyle name="_SubHeading_Union Model for Sponsors 04_2010 Cash Plan v1" xfId="6792" xr:uid="{00000000-0005-0000-0000-00003C040000}"/>
    <cellStyle name="_SubHeading_WC Analysis" xfId="947" xr:uid="{00000000-0005-0000-0000-00003D040000}"/>
    <cellStyle name="_Summary" xfId="948" xr:uid="{00000000-0005-0000-0000-00003E040000}"/>
    <cellStyle name="_Summary template" xfId="949" xr:uid="{00000000-0005-0000-0000-00003F040000}"/>
    <cellStyle name="_Table" xfId="950" xr:uid="{00000000-0005-0000-0000-000040040000}"/>
    <cellStyle name="_Table_15 LBO Model_new" xfId="951" xr:uid="{00000000-0005-0000-0000-000041040000}"/>
    <cellStyle name="_Table_2.7 Budget versus actual and forecast by qtr" xfId="952" xr:uid="{00000000-0005-0000-0000-000042040000}"/>
    <cellStyle name="_Table_2009 GT EMEA Marketing_Nov09 YTD" xfId="953" xr:uid="{00000000-0005-0000-0000-000043040000}"/>
    <cellStyle name="_Table_2009_GT 3-year plan_08-28-09" xfId="954" xr:uid="{00000000-0005-0000-0000-000044040000}"/>
    <cellStyle name="_Table_2009_GT 3-year plan_08-28-09_by month" xfId="955" xr:uid="{00000000-0005-0000-0000-000045040000}"/>
    <cellStyle name="_Table_200906_6+6_Trip Forecast_07-17-09_v3" xfId="956" xr:uid="{00000000-0005-0000-0000-000046040000}"/>
    <cellStyle name="_Table_200906_Trip template_by Region" xfId="957" xr:uid="{00000000-0005-0000-0000-000047040000}"/>
    <cellStyle name="_Table_200907_GT KPI_template" xfId="958" xr:uid="{00000000-0005-0000-0000-000048040000}"/>
    <cellStyle name="_Table_200907_Trip template_by Region" xfId="959" xr:uid="{00000000-0005-0000-0000-000049040000}"/>
    <cellStyle name="_Table_2010_WDA_air" xfId="960" xr:uid="{00000000-0005-0000-0000-00004A040000}"/>
    <cellStyle name="_Table_5 yr plan-updated-05-03-09-DAVID (2)" xfId="961" xr:uid="{00000000-0005-0000-0000-00004B040000}"/>
    <cellStyle name="_Table_6-20-06 LTM" xfId="962" xr:uid="{00000000-0005-0000-0000-00004C040000}"/>
    <cellStyle name="_Table_Air Bkgs Fcst Jul09_DFW" xfId="963" xr:uid="{00000000-0005-0000-0000-00004D040000}"/>
    <cellStyle name="_Table_Air Bkgs Fcst Jul09_DFW_EMEA 3YP 081709 DFW v4" xfId="964" xr:uid="{00000000-0005-0000-0000-00004E040000}"/>
    <cellStyle name="_Table_Book4 (9)" xfId="965" xr:uid="{00000000-0005-0000-0000-00004F040000}"/>
    <cellStyle name="_Table_Book4 (9)_2010 Cash Plan" xfId="6793" xr:uid="{00000000-0005-0000-0000-000050040000}"/>
    <cellStyle name="_Table_Book4 (9)_2010 Cash Plan v1" xfId="6794" xr:uid="{00000000-0005-0000-0000-000051040000}"/>
    <cellStyle name="_Table_Book8" xfId="966" xr:uid="{00000000-0005-0000-0000-000052040000}"/>
    <cellStyle name="_Table_Book8_2010 Cash Plan" xfId="6795" xr:uid="{00000000-0005-0000-0000-000053040000}"/>
    <cellStyle name="_Table_Book8_2010 Cash Plan v1" xfId="6796" xr:uid="{00000000-0005-0000-0000-000054040000}"/>
    <cellStyle name="_Table_Copy of Cowboy Model v233_Sponsor Case" xfId="967" xr:uid="{00000000-0005-0000-0000-000055040000}"/>
    <cellStyle name="_Table_Cowboy Model v232" xfId="968" xr:uid="{00000000-0005-0000-0000-000056040000}"/>
    <cellStyle name="_Table_Financial Backup v8" xfId="969" xr:uid="{00000000-0005-0000-0000-000057040000}"/>
    <cellStyle name="_Table_Financial Diligence Templates 06-06-05" xfId="970" xr:uid="{00000000-0005-0000-0000-000058040000}"/>
    <cellStyle name="_Table_Financial Diligence Templates 06-06-05_2010 Cash Plan" xfId="6797" xr:uid="{00000000-0005-0000-0000-000059040000}"/>
    <cellStyle name="_Table_Financial Diligence Templates 06-06-05_2010 Cash Plan v1" xfId="6798" xr:uid="{00000000-0005-0000-0000-00005A040000}"/>
    <cellStyle name="_Table_GetThere LS_2010_01-18-2010" xfId="971" xr:uid="{00000000-0005-0000-0000-00005B040000}"/>
    <cellStyle name="_Table_GT PL 2010" xfId="972" xr:uid="{00000000-0005-0000-0000-00005C040000}"/>
    <cellStyle name="_Table_GT PL 2010_Quyen" xfId="973" xr:uid="{00000000-0005-0000-0000-00005D040000}"/>
    <cellStyle name="_Table_IPC summary revenue model (6-14 original)" xfId="974" xr:uid="{00000000-0005-0000-0000-00005E040000}"/>
    <cellStyle name="_Table_LBO Model_18" xfId="975" xr:uid="{00000000-0005-0000-0000-00005F040000}"/>
    <cellStyle name="_Table_Master Model v001" xfId="976" xr:uid="{00000000-0005-0000-0000-000060040000}"/>
    <cellStyle name="_Table_Master Model v001_2010 Cash Plan" xfId="6799" xr:uid="{00000000-0005-0000-0000-000061040000}"/>
    <cellStyle name="_Table_Master Model v001_2010 Cash Plan v1" xfId="6800" xr:uid="{00000000-0005-0000-0000-000062040000}"/>
    <cellStyle name="_Table_Model_01" xfId="977" xr:uid="{00000000-0005-0000-0000-000063040000}"/>
    <cellStyle name="_Table_Model_01_2010 Cash Plan" xfId="6801" xr:uid="{00000000-0005-0000-0000-000064040000}"/>
    <cellStyle name="_Table_Model_01_2010 Cash Plan v1" xfId="6802" xr:uid="{00000000-0005-0000-0000-000065040000}"/>
    <cellStyle name="_Table_Options" xfId="978" xr:uid="{00000000-0005-0000-0000-000066040000}"/>
    <cellStyle name="_Table_Q3 Close Bridge to Model (revised)" xfId="979" xr:uid="{00000000-0005-0000-0000-000067040000}"/>
    <cellStyle name="_Table_Sable Valuation Update Backup v2" xfId="980" xr:uid="{00000000-0005-0000-0000-000068040000}"/>
    <cellStyle name="_Table_Sable Valuation Update Backup v8" xfId="981" xr:uid="{00000000-0005-0000-0000-000069040000}"/>
    <cellStyle name="_Table_Sabre 2009 Option Plan Model 21" xfId="982" xr:uid="{00000000-0005-0000-0000-00006A040000}"/>
    <cellStyle name="_Table_Sabre Term Loan IC Model 23" xfId="983" xr:uid="{00000000-0005-0000-0000-00006B040000}"/>
    <cellStyle name="_Table_Sabre Valuation Update Backup v7" xfId="984" xr:uid="{00000000-0005-0000-0000-00006C040000}"/>
    <cellStyle name="_Table_Sabre Valuation Update Backup v9" xfId="985" xr:uid="{00000000-0005-0000-0000-00006D040000}"/>
    <cellStyle name="_Table_Sabre Yield Analysis 01" xfId="986" xr:uid="{00000000-0005-0000-0000-00006E040000}"/>
    <cellStyle name="_Table_Sovereign Tax Model 12-1-06 (2)" xfId="987" xr:uid="{00000000-0005-0000-0000-00006F040000}"/>
    <cellStyle name="_Table_Sovereign Tax Model 12-1-06 (2)_2010 Cash Plan" xfId="6803" xr:uid="{00000000-0005-0000-0000-000070040000}"/>
    <cellStyle name="_Table_Sovereign Tax Model 12-1-06 (2)_2010 Cash Plan v1" xfId="6804" xr:uid="{00000000-0005-0000-0000-000071040000}"/>
    <cellStyle name="_Table_Sovereign Tax Model 12-3-06 v2" xfId="988" xr:uid="{00000000-0005-0000-0000-000072040000}"/>
    <cellStyle name="_Table_Sovereign Tax Model 12-3-06 v2_2010 Cash Plan" xfId="6805" xr:uid="{00000000-0005-0000-0000-000073040000}"/>
    <cellStyle name="_Table_Sovereign Tax Model 12-3-06 v2_2010 Cash Plan v1" xfId="6806" xr:uid="{00000000-0005-0000-0000-000074040000}"/>
    <cellStyle name="_Table_SRNA 2008.05.13 Backup V.5" xfId="989" xr:uid="{00000000-0005-0000-0000-000075040000}"/>
    <cellStyle name="_Table_Union Model for Sponsors 04" xfId="990" xr:uid="{00000000-0005-0000-0000-000076040000}"/>
    <cellStyle name="_Table_Union Model for Sponsors 04_2010 Cash Plan" xfId="6807" xr:uid="{00000000-0005-0000-0000-000077040000}"/>
    <cellStyle name="_Table_Union Model for Sponsors 04_2010 Cash Plan v1" xfId="6808" xr:uid="{00000000-0005-0000-0000-000078040000}"/>
    <cellStyle name="_Table_WC Analysis" xfId="991" xr:uid="{00000000-0005-0000-0000-000079040000}"/>
    <cellStyle name="_TableHead" xfId="992" xr:uid="{00000000-0005-0000-0000-00007A040000}"/>
    <cellStyle name="_TableHead_15 LBO Model_new" xfId="993" xr:uid="{00000000-0005-0000-0000-00007B040000}"/>
    <cellStyle name="_TableHead_2.7 Budget versus actual and forecast by qtr" xfId="994" xr:uid="{00000000-0005-0000-0000-00007C040000}"/>
    <cellStyle name="_TableHead_2009 GT EMEA Marketing_Nov09 YTD" xfId="995" xr:uid="{00000000-0005-0000-0000-00007D040000}"/>
    <cellStyle name="_TableHead_2009_GT 3-year plan_08-28-09" xfId="996" xr:uid="{00000000-0005-0000-0000-00007E040000}"/>
    <cellStyle name="_TableHead_2009_GT 3-year plan_08-28-09_by month" xfId="997" xr:uid="{00000000-0005-0000-0000-00007F040000}"/>
    <cellStyle name="_TableHead_200906_6+6_Trip Forecast_07-17-09_v3" xfId="998" xr:uid="{00000000-0005-0000-0000-000080040000}"/>
    <cellStyle name="_TableHead_200906_Trip template_by Region" xfId="999" xr:uid="{00000000-0005-0000-0000-000081040000}"/>
    <cellStyle name="_TableHead_200907_GT KPI_template" xfId="1000" xr:uid="{00000000-0005-0000-0000-000082040000}"/>
    <cellStyle name="_TableHead_200907_Trip template_by Region" xfId="1001" xr:uid="{00000000-0005-0000-0000-000083040000}"/>
    <cellStyle name="_TableHead_2010_WDA_air" xfId="1002" xr:uid="{00000000-0005-0000-0000-000084040000}"/>
    <cellStyle name="_TableHead_5 yr plan-updated-05-03-09-DAVID (2)" xfId="1003" xr:uid="{00000000-0005-0000-0000-000085040000}"/>
    <cellStyle name="_TableHead_6-20-06 LTM" xfId="1004" xr:uid="{00000000-0005-0000-0000-000086040000}"/>
    <cellStyle name="_TableHead_Air Bkgs Fcst Jul09_DFW" xfId="1005" xr:uid="{00000000-0005-0000-0000-000087040000}"/>
    <cellStyle name="_TableHead_Air Bkgs Fcst Jul09_DFW_EMEA 3YP 081709 DFW v4" xfId="1006" xr:uid="{00000000-0005-0000-0000-000088040000}"/>
    <cellStyle name="_TableHead_Book2" xfId="1007" xr:uid="{00000000-0005-0000-0000-000089040000}"/>
    <cellStyle name="_TableHead_Book4 (9)" xfId="1008" xr:uid="{00000000-0005-0000-0000-00008A040000}"/>
    <cellStyle name="_TableHead_Book4 (9)_2010 Cash Plan" xfId="6809" xr:uid="{00000000-0005-0000-0000-00008B040000}"/>
    <cellStyle name="_TableHead_Book4 (9)_2010 Cash Plan v1" xfId="6810" xr:uid="{00000000-0005-0000-0000-00008C040000}"/>
    <cellStyle name="_TableHead_Book8" xfId="1009" xr:uid="{00000000-0005-0000-0000-00008D040000}"/>
    <cellStyle name="_TableHead_Book8_2010 Cash Plan" xfId="6811" xr:uid="{00000000-0005-0000-0000-00008E040000}"/>
    <cellStyle name="_TableHead_Book8_2010 Cash Plan v1" xfId="6812" xr:uid="{00000000-0005-0000-0000-00008F040000}"/>
    <cellStyle name="_TableHead_Comps 24May02_Final" xfId="1010" xr:uid="{00000000-0005-0000-0000-000090040000}"/>
    <cellStyle name="_TableHead_Copy of Cowboy Model v233_Sponsor Case" xfId="1011" xr:uid="{00000000-0005-0000-0000-000091040000}"/>
    <cellStyle name="_TableHead_Cowboy Model v232" xfId="1012" xr:uid="{00000000-0005-0000-0000-000092040000}"/>
    <cellStyle name="_TableHead_Financial Backup v8" xfId="1013" xr:uid="{00000000-0005-0000-0000-000093040000}"/>
    <cellStyle name="_TableHead_Financial Diligence Templates 06-06-05" xfId="1014" xr:uid="{00000000-0005-0000-0000-000094040000}"/>
    <cellStyle name="_TableHead_Financial Diligence Templates 06-06-05_2010 Cash Plan" xfId="6813" xr:uid="{00000000-0005-0000-0000-000095040000}"/>
    <cellStyle name="_TableHead_Financial Diligence Templates 06-06-05_2010 Cash Plan v1" xfId="6814" xr:uid="{00000000-0005-0000-0000-000096040000}"/>
    <cellStyle name="_TableHead_GetThere LS_2010_01-18-2010" xfId="1015" xr:uid="{00000000-0005-0000-0000-000097040000}"/>
    <cellStyle name="_TableHead_GT PL 2010" xfId="1016" xr:uid="{00000000-0005-0000-0000-000098040000}"/>
    <cellStyle name="_TableHead_GT PL 2010_Quyen" xfId="1017" xr:uid="{00000000-0005-0000-0000-000099040000}"/>
    <cellStyle name="_TableHead_IPC summary revenue model (6-14 original)" xfId="1018" xr:uid="{00000000-0005-0000-0000-00009A040000}"/>
    <cellStyle name="_TableHead_LBO Model_18" xfId="1019" xr:uid="{00000000-0005-0000-0000-00009B040000}"/>
    <cellStyle name="_TableHead_Master Model v001" xfId="1020" xr:uid="{00000000-0005-0000-0000-00009C040000}"/>
    <cellStyle name="_TableHead_Master Model v001_2010 Cash Plan" xfId="6815" xr:uid="{00000000-0005-0000-0000-00009D040000}"/>
    <cellStyle name="_TableHead_Master Model v001_2010 Cash Plan v1" xfId="6816" xr:uid="{00000000-0005-0000-0000-00009E040000}"/>
    <cellStyle name="_TableHead_Model_01" xfId="1021" xr:uid="{00000000-0005-0000-0000-00009F040000}"/>
    <cellStyle name="_TableHead_Model_01_2010 Cash Plan" xfId="6817" xr:uid="{00000000-0005-0000-0000-0000A0040000}"/>
    <cellStyle name="_TableHead_Model_01_2010 Cash Plan v1" xfId="6818" xr:uid="{00000000-0005-0000-0000-0000A1040000}"/>
    <cellStyle name="_TableHead_Options" xfId="1022" xr:uid="{00000000-0005-0000-0000-0000A2040000}"/>
    <cellStyle name="_TableHead_Q3 Close Bridge to Model (revised)" xfId="1023" xr:uid="{00000000-0005-0000-0000-0000A3040000}"/>
    <cellStyle name="_TableHead_Sable Valuation Update Backup v2" xfId="1024" xr:uid="{00000000-0005-0000-0000-0000A4040000}"/>
    <cellStyle name="_TableHead_Sable Valuation Update Backup v8" xfId="1025" xr:uid="{00000000-0005-0000-0000-0000A5040000}"/>
    <cellStyle name="_TableHead_Sabre 2009 Option Plan Model 21" xfId="1026" xr:uid="{00000000-0005-0000-0000-0000A6040000}"/>
    <cellStyle name="_TableHead_Sabre Term Loan IC Model 23" xfId="1027" xr:uid="{00000000-0005-0000-0000-0000A7040000}"/>
    <cellStyle name="_TableHead_Sabre Valuation Update Backup v7" xfId="1028" xr:uid="{00000000-0005-0000-0000-0000A8040000}"/>
    <cellStyle name="_TableHead_Sabre Valuation Update Backup v9" xfId="1029" xr:uid="{00000000-0005-0000-0000-0000A9040000}"/>
    <cellStyle name="_TableHead_Sabre Yield Analysis 01" xfId="1030" xr:uid="{00000000-0005-0000-0000-0000AA040000}"/>
    <cellStyle name="_TableHead_Scotland Model v30" xfId="1031" xr:uid="{00000000-0005-0000-0000-0000AB040000}"/>
    <cellStyle name="_TableHead_Sovereign Tax Model 12-1-06 (2)" xfId="1032" xr:uid="{00000000-0005-0000-0000-0000AC040000}"/>
    <cellStyle name="_TableHead_Sovereign Tax Model 12-1-06 (2)_2010 Cash Plan" xfId="6819" xr:uid="{00000000-0005-0000-0000-0000AD040000}"/>
    <cellStyle name="_TableHead_Sovereign Tax Model 12-1-06 (2)_2010 Cash Plan v1" xfId="6820" xr:uid="{00000000-0005-0000-0000-0000AE040000}"/>
    <cellStyle name="_TableHead_Sovereign Tax Model 12-3-06 v2" xfId="1033" xr:uid="{00000000-0005-0000-0000-0000AF040000}"/>
    <cellStyle name="_TableHead_Sovereign Tax Model 12-3-06 v2_2010 Cash Plan" xfId="6821" xr:uid="{00000000-0005-0000-0000-0000B0040000}"/>
    <cellStyle name="_TableHead_Sovereign Tax Model 12-3-06 v2_2010 Cash Plan v1" xfId="6822" xr:uid="{00000000-0005-0000-0000-0000B1040000}"/>
    <cellStyle name="_TableHead_SRNA 2008.05.13 Backup V.5" xfId="1034" xr:uid="{00000000-0005-0000-0000-0000B2040000}"/>
    <cellStyle name="_TableHead_Union Model for Sponsors 04" xfId="1035" xr:uid="{00000000-0005-0000-0000-0000B3040000}"/>
    <cellStyle name="_TableHead_Union Model for Sponsors 04_2010 Cash Plan" xfId="6823" xr:uid="{00000000-0005-0000-0000-0000B4040000}"/>
    <cellStyle name="_TableHead_Union Model for Sponsors 04_2010 Cash Plan v1" xfId="6824" xr:uid="{00000000-0005-0000-0000-0000B5040000}"/>
    <cellStyle name="_TableHead_WC Analysis" xfId="1036" xr:uid="{00000000-0005-0000-0000-0000B6040000}"/>
    <cellStyle name="_TableHeading" xfId="1037" xr:uid="{00000000-0005-0000-0000-0000B7040000}"/>
    <cellStyle name="_TableRowBorder" xfId="1038" xr:uid="{00000000-0005-0000-0000-0000B8040000}"/>
    <cellStyle name="_TableRowBorder_Segment Detail" xfId="7258" xr:uid="{00000000-0005-0000-0000-0000B9040000}"/>
    <cellStyle name="_TableRowHead" xfId="1039" xr:uid="{00000000-0005-0000-0000-0000BA040000}"/>
    <cellStyle name="_TableRowHead_15 LBO Model_new" xfId="1040" xr:uid="{00000000-0005-0000-0000-0000BB040000}"/>
    <cellStyle name="_TableRowHead_2.7 Budget versus actual and forecast by qtr" xfId="1041" xr:uid="{00000000-0005-0000-0000-0000BC040000}"/>
    <cellStyle name="_TableRowHead_2009 GT EMEA Marketing_Nov09 YTD" xfId="1042" xr:uid="{00000000-0005-0000-0000-0000BD040000}"/>
    <cellStyle name="_TableRowHead_2009_GT 3-year plan_08-28-09" xfId="1043" xr:uid="{00000000-0005-0000-0000-0000BE040000}"/>
    <cellStyle name="_TableRowHead_2009_GT 3-year plan_08-28-09_by month" xfId="1044" xr:uid="{00000000-0005-0000-0000-0000BF040000}"/>
    <cellStyle name="_TableRowHead_200906_6+6_Trip Forecast_07-17-09_v3" xfId="1045" xr:uid="{00000000-0005-0000-0000-0000C0040000}"/>
    <cellStyle name="_TableRowHead_200906_Trip template_by Region" xfId="1046" xr:uid="{00000000-0005-0000-0000-0000C1040000}"/>
    <cellStyle name="_TableRowHead_200907_GT KPI_template" xfId="1047" xr:uid="{00000000-0005-0000-0000-0000C2040000}"/>
    <cellStyle name="_TableRowHead_200907_Trip template_by Region" xfId="1048" xr:uid="{00000000-0005-0000-0000-0000C3040000}"/>
    <cellStyle name="_TableRowHead_2010_WDA_air" xfId="1049" xr:uid="{00000000-0005-0000-0000-0000C4040000}"/>
    <cellStyle name="_TableRowHead_6-20-06 LTM" xfId="1050" xr:uid="{00000000-0005-0000-0000-0000C5040000}"/>
    <cellStyle name="_TableRowHead_Air Bkgs Fcst Jul09_DFW" xfId="1051" xr:uid="{00000000-0005-0000-0000-0000C6040000}"/>
    <cellStyle name="_TableRowHead_Air Bkgs Fcst Jul09_DFW_EMEA 3YP 081709 DFW v4" xfId="1052" xr:uid="{00000000-0005-0000-0000-0000C7040000}"/>
    <cellStyle name="_TableRowHead_Book2" xfId="1053" xr:uid="{00000000-0005-0000-0000-0000C8040000}"/>
    <cellStyle name="_TableRowHead_Book4 (9)" xfId="1054" xr:uid="{00000000-0005-0000-0000-0000C9040000}"/>
    <cellStyle name="_TableRowHead_Book4 (9)_2010 Cash Plan" xfId="6825" xr:uid="{00000000-0005-0000-0000-0000CA040000}"/>
    <cellStyle name="_TableRowHead_Book4 (9)_2010 Cash Plan v1" xfId="6826" xr:uid="{00000000-0005-0000-0000-0000CB040000}"/>
    <cellStyle name="_TableRowHead_Book8" xfId="1055" xr:uid="{00000000-0005-0000-0000-0000CC040000}"/>
    <cellStyle name="_TableRowHead_Book8_2010 Cash Plan" xfId="6827" xr:uid="{00000000-0005-0000-0000-0000CD040000}"/>
    <cellStyle name="_TableRowHead_Book8_2010 Cash Plan v1" xfId="6828" xr:uid="{00000000-0005-0000-0000-0000CE040000}"/>
    <cellStyle name="_TableRowHead_Comps 24May02_Final" xfId="1056" xr:uid="{00000000-0005-0000-0000-0000CF040000}"/>
    <cellStyle name="_TableRowHead_Copy of Cowboy Model v233_Sponsor Case" xfId="1057" xr:uid="{00000000-0005-0000-0000-0000D0040000}"/>
    <cellStyle name="_TableRowHead_Cowboy Model v232" xfId="1058" xr:uid="{00000000-0005-0000-0000-0000D1040000}"/>
    <cellStyle name="_TableRowHead_Financial Backup v8" xfId="1059" xr:uid="{00000000-0005-0000-0000-0000D2040000}"/>
    <cellStyle name="_TableRowHead_Financial Diligence Templates 06-06-05" xfId="1060" xr:uid="{00000000-0005-0000-0000-0000D3040000}"/>
    <cellStyle name="_TableRowHead_Financial Diligence Templates 06-06-05_2010 Cash Plan" xfId="6829" xr:uid="{00000000-0005-0000-0000-0000D4040000}"/>
    <cellStyle name="_TableRowHead_Financial Diligence Templates 06-06-05_2010 Cash Plan v1" xfId="6830" xr:uid="{00000000-0005-0000-0000-0000D5040000}"/>
    <cellStyle name="_TableRowHead_GetThere LS_2010_01-18-2010" xfId="1061" xr:uid="{00000000-0005-0000-0000-0000D6040000}"/>
    <cellStyle name="_TableRowHead_GT PL 2010" xfId="1062" xr:uid="{00000000-0005-0000-0000-0000D7040000}"/>
    <cellStyle name="_TableRowHead_GT PL 2010_Quyen" xfId="1063" xr:uid="{00000000-0005-0000-0000-0000D8040000}"/>
    <cellStyle name="_TableRowHead_IPC summary revenue model (6-14 original)" xfId="1064" xr:uid="{00000000-0005-0000-0000-0000D9040000}"/>
    <cellStyle name="_TableRowHead_LBO Model_18" xfId="1065" xr:uid="{00000000-0005-0000-0000-0000DA040000}"/>
    <cellStyle name="_TableRowHead_Master Model v001" xfId="1066" xr:uid="{00000000-0005-0000-0000-0000DB040000}"/>
    <cellStyle name="_TableRowHead_Master Model v001_2010 Cash Plan" xfId="6831" xr:uid="{00000000-0005-0000-0000-0000DC040000}"/>
    <cellStyle name="_TableRowHead_Master Model v001_2010 Cash Plan v1" xfId="6832" xr:uid="{00000000-0005-0000-0000-0000DD040000}"/>
    <cellStyle name="_TableRowHead_Model_01" xfId="1067" xr:uid="{00000000-0005-0000-0000-0000DE040000}"/>
    <cellStyle name="_TableRowHead_Model_01_2010 Cash Plan" xfId="6833" xr:uid="{00000000-0005-0000-0000-0000DF040000}"/>
    <cellStyle name="_TableRowHead_Model_01_2010 Cash Plan v1" xfId="6834" xr:uid="{00000000-0005-0000-0000-0000E0040000}"/>
    <cellStyle name="_TableRowHead_Options" xfId="1068" xr:uid="{00000000-0005-0000-0000-0000E1040000}"/>
    <cellStyle name="_TableRowHead_Q3 Close Bridge to Model (revised)" xfId="1069" xr:uid="{00000000-0005-0000-0000-0000E2040000}"/>
    <cellStyle name="_TableRowHead_Sable Valuation Update Backup v2" xfId="1070" xr:uid="{00000000-0005-0000-0000-0000E3040000}"/>
    <cellStyle name="_TableRowHead_Sable Valuation Update Backup v8" xfId="1071" xr:uid="{00000000-0005-0000-0000-0000E4040000}"/>
    <cellStyle name="_TableRowHead_Sabre 2009 Option Plan Model 21" xfId="1072" xr:uid="{00000000-0005-0000-0000-0000E5040000}"/>
    <cellStyle name="_TableRowHead_Sabre Term Loan IC Model 23" xfId="1073" xr:uid="{00000000-0005-0000-0000-0000E6040000}"/>
    <cellStyle name="_TableRowHead_Sabre Valuation Update Backup v7" xfId="1074" xr:uid="{00000000-0005-0000-0000-0000E7040000}"/>
    <cellStyle name="_TableRowHead_Sabre Valuation Update Backup v9" xfId="1075" xr:uid="{00000000-0005-0000-0000-0000E8040000}"/>
    <cellStyle name="_TableRowHead_Sabre Yield Analysis 01" xfId="1076" xr:uid="{00000000-0005-0000-0000-0000E9040000}"/>
    <cellStyle name="_TableRowHead_Sovereign Tax Model 12-1-06 (2)" xfId="1077" xr:uid="{00000000-0005-0000-0000-0000EA040000}"/>
    <cellStyle name="_TableRowHead_Sovereign Tax Model 12-1-06 (2)_2010 Cash Plan" xfId="6835" xr:uid="{00000000-0005-0000-0000-0000EB040000}"/>
    <cellStyle name="_TableRowHead_Sovereign Tax Model 12-1-06 (2)_2010 Cash Plan v1" xfId="6836" xr:uid="{00000000-0005-0000-0000-0000EC040000}"/>
    <cellStyle name="_TableRowHead_Sovereign Tax Model 12-3-06 v2" xfId="1078" xr:uid="{00000000-0005-0000-0000-0000ED040000}"/>
    <cellStyle name="_TableRowHead_Sovereign Tax Model 12-3-06 v2_2010 Cash Plan" xfId="6837" xr:uid="{00000000-0005-0000-0000-0000EE040000}"/>
    <cellStyle name="_TableRowHead_Sovereign Tax Model 12-3-06 v2_2010 Cash Plan v1" xfId="6838" xr:uid="{00000000-0005-0000-0000-0000EF040000}"/>
    <cellStyle name="_TableRowHead_SRNA 2008.05.13 Backup V.5" xfId="1079" xr:uid="{00000000-0005-0000-0000-0000F0040000}"/>
    <cellStyle name="_TableRowHead_Union Model for Sponsors 04" xfId="1080" xr:uid="{00000000-0005-0000-0000-0000F1040000}"/>
    <cellStyle name="_TableRowHead_Union Model for Sponsors 04_2010 Cash Plan" xfId="6839" xr:uid="{00000000-0005-0000-0000-0000F2040000}"/>
    <cellStyle name="_TableRowHead_Union Model for Sponsors 04_2010 Cash Plan v1" xfId="6840" xr:uid="{00000000-0005-0000-0000-0000F3040000}"/>
    <cellStyle name="_TableRowHead_WC Analysis" xfId="1081" xr:uid="{00000000-0005-0000-0000-0000F4040000}"/>
    <cellStyle name="_TableRowHeading" xfId="1082" xr:uid="{00000000-0005-0000-0000-0000F5040000}"/>
    <cellStyle name="_TableSuperHead" xfId="1083" xr:uid="{00000000-0005-0000-0000-0000F6040000}"/>
    <cellStyle name="_TableSuperHead_15 LBO Model_new" xfId="1084" xr:uid="{00000000-0005-0000-0000-0000F7040000}"/>
    <cellStyle name="_TableSuperHead_15 LBO Model_new_2010 Cash Plan" xfId="6841" xr:uid="{00000000-0005-0000-0000-0000F8040000}"/>
    <cellStyle name="_TableSuperHead_15 LBO Model_new_2010 Cash Plan v1" xfId="6842" xr:uid="{00000000-0005-0000-0000-0000F9040000}"/>
    <cellStyle name="_TableSuperHead_2.7 Budget versus actual and forecast by qtr" xfId="1085" xr:uid="{00000000-0005-0000-0000-0000FA040000}"/>
    <cellStyle name="_TableSuperHead_2.7 Budget versus actual and forecast by qtr_2010 Cash Plan" xfId="6843" xr:uid="{00000000-0005-0000-0000-0000FB040000}"/>
    <cellStyle name="_TableSuperHead_2.7 Budget versus actual and forecast by qtr_2010 Cash Plan v1" xfId="6844" xr:uid="{00000000-0005-0000-0000-0000FC040000}"/>
    <cellStyle name="_TableSuperHead_2009 GT EMEA Marketing_Nov09 YTD" xfId="1086" xr:uid="{00000000-0005-0000-0000-0000FD040000}"/>
    <cellStyle name="_TableSuperHead_2009_GT 3-year plan_08-28-09" xfId="1087" xr:uid="{00000000-0005-0000-0000-0000FE040000}"/>
    <cellStyle name="_TableSuperHead_2009_GT 3-year plan_08-28-09_by month" xfId="1088" xr:uid="{00000000-0005-0000-0000-0000FF040000}"/>
    <cellStyle name="_TableSuperHead_200906_6+6_Trip Forecast_07-17-09_v3" xfId="1089" xr:uid="{00000000-0005-0000-0000-000000050000}"/>
    <cellStyle name="_TableSuperHead_200906_Trip template_by Region" xfId="1090" xr:uid="{00000000-0005-0000-0000-000001050000}"/>
    <cellStyle name="_TableSuperHead_200907_GT KPI_template" xfId="1091" xr:uid="{00000000-0005-0000-0000-000002050000}"/>
    <cellStyle name="_TableSuperHead_200907_Trip template_by Region" xfId="1092" xr:uid="{00000000-0005-0000-0000-000003050000}"/>
    <cellStyle name="_TableSuperHead_2010_WDA_air" xfId="1093" xr:uid="{00000000-0005-0000-0000-000004050000}"/>
    <cellStyle name="_TableSuperHead_6-20-06 LTM" xfId="1094" xr:uid="{00000000-0005-0000-0000-000005050000}"/>
    <cellStyle name="_TableSuperHead_6-20-06 LTM_2010 Cash Plan" xfId="6845" xr:uid="{00000000-0005-0000-0000-000006050000}"/>
    <cellStyle name="_TableSuperHead_6-20-06 LTM_2010 Cash Plan v1" xfId="6846" xr:uid="{00000000-0005-0000-0000-000007050000}"/>
    <cellStyle name="_TableSuperHead_Air Bkgs Fcst Jul09_DFW" xfId="1095" xr:uid="{00000000-0005-0000-0000-000008050000}"/>
    <cellStyle name="_TableSuperHead_Air Bkgs Fcst Jul09_DFW_EMEA 3YP 081709 DFW v4" xfId="1096" xr:uid="{00000000-0005-0000-0000-000009050000}"/>
    <cellStyle name="_TableSuperHead_Book8" xfId="1097" xr:uid="{00000000-0005-0000-0000-00000A050000}"/>
    <cellStyle name="_TableSuperHead_Comps 24May02_Final" xfId="1098" xr:uid="{00000000-0005-0000-0000-00000B050000}"/>
    <cellStyle name="_TableSuperHead_Financial Backup v8" xfId="1099" xr:uid="{00000000-0005-0000-0000-00000C050000}"/>
    <cellStyle name="_TableSuperHead_Financial Diligence Templates 06-06-05" xfId="1100" xr:uid="{00000000-0005-0000-0000-00000D050000}"/>
    <cellStyle name="_TableSuperHead_GetThere LS_2010_01-18-2010" xfId="1101" xr:uid="{00000000-0005-0000-0000-00000E050000}"/>
    <cellStyle name="_TableSuperHead_GT PL 2010" xfId="1102" xr:uid="{00000000-0005-0000-0000-00000F050000}"/>
    <cellStyle name="_TableSuperHead_GT PL 2010_Quyen" xfId="1103" xr:uid="{00000000-0005-0000-0000-000010050000}"/>
    <cellStyle name="_TableSuperHead_IPC summary revenue model (6-14 original)" xfId="1104" xr:uid="{00000000-0005-0000-0000-000011050000}"/>
    <cellStyle name="_TableSuperHead_IPC summary revenue model (6-14 original)_2010 Cash Plan" xfId="6847" xr:uid="{00000000-0005-0000-0000-000012050000}"/>
    <cellStyle name="_TableSuperHead_IPC summary revenue model (6-14 original)_2010 Cash Plan v1" xfId="6848" xr:uid="{00000000-0005-0000-0000-000013050000}"/>
    <cellStyle name="_TableSuperHead_LBO Model_18" xfId="1105" xr:uid="{00000000-0005-0000-0000-000014050000}"/>
    <cellStyle name="_TableSuperHead_LBO Model_18_2010 Cash Plan" xfId="6849" xr:uid="{00000000-0005-0000-0000-000015050000}"/>
    <cellStyle name="_TableSuperHead_LBO Model_18_2010 Cash Plan v1" xfId="6850" xr:uid="{00000000-0005-0000-0000-000016050000}"/>
    <cellStyle name="_TableSuperHead_Master Model v001" xfId="1106" xr:uid="{00000000-0005-0000-0000-000017050000}"/>
    <cellStyle name="_TableSuperHead_Mini Model" xfId="1107" xr:uid="{00000000-0005-0000-0000-000018050000}"/>
    <cellStyle name="_TableSuperHead_Mini Model_2010 Cash Plan" xfId="6851" xr:uid="{00000000-0005-0000-0000-000019050000}"/>
    <cellStyle name="_TableSuperHead_Mini Model_2010 Cash Plan v1" xfId="6852" xr:uid="{00000000-0005-0000-0000-00001A050000}"/>
    <cellStyle name="_TableSuperHead_Model_01" xfId="1108" xr:uid="{00000000-0005-0000-0000-00001B050000}"/>
    <cellStyle name="_TableSuperHead_Options" xfId="1109" xr:uid="{00000000-0005-0000-0000-00001C050000}"/>
    <cellStyle name="_TableSuperHead_Options_2010 Cash Plan" xfId="6853" xr:uid="{00000000-0005-0000-0000-00001D050000}"/>
    <cellStyle name="_TableSuperHead_Options_2010 Cash Plan v1" xfId="6854" xr:uid="{00000000-0005-0000-0000-00001E050000}"/>
    <cellStyle name="_TableSuperHead_Q3 Close Bridge to Model (revised)" xfId="1110" xr:uid="{00000000-0005-0000-0000-00001F050000}"/>
    <cellStyle name="_TableSuperHead_Q3 Close Bridge to Model (revised)_2010 Cash Plan" xfId="6855" xr:uid="{00000000-0005-0000-0000-000020050000}"/>
    <cellStyle name="_TableSuperHead_Q3 Close Bridge to Model (revised)_2010 Cash Plan v1" xfId="6856" xr:uid="{00000000-0005-0000-0000-000021050000}"/>
    <cellStyle name="_TableSuperHead_Sable Valuation Update Backup v2" xfId="1111" xr:uid="{00000000-0005-0000-0000-000022050000}"/>
    <cellStyle name="_TableSuperHead_Sable Valuation Update Backup v8" xfId="1112" xr:uid="{00000000-0005-0000-0000-000023050000}"/>
    <cellStyle name="_TableSuperHead_Sabre 2009 Option Plan Model 21" xfId="1113" xr:uid="{00000000-0005-0000-0000-000024050000}"/>
    <cellStyle name="_TableSuperHead_Sabre Term Loan IC Model 23" xfId="1114" xr:uid="{00000000-0005-0000-0000-000025050000}"/>
    <cellStyle name="_TableSuperHead_Sabre Valuation Update Backup v7" xfId="1115" xr:uid="{00000000-0005-0000-0000-000026050000}"/>
    <cellStyle name="_TableSuperHead_Sabre Valuation Update Backup v9" xfId="1116" xr:uid="{00000000-0005-0000-0000-000027050000}"/>
    <cellStyle name="_TableSuperHead_Sabre Yield Analysis 01" xfId="1117" xr:uid="{00000000-0005-0000-0000-000028050000}"/>
    <cellStyle name="_TableSuperHead_SRNA 2008.05.13 Backup V.5" xfId="1118" xr:uid="{00000000-0005-0000-0000-000029050000}"/>
    <cellStyle name="_TableSuperHead_Union Model for Sponsors 04" xfId="1119" xr:uid="{00000000-0005-0000-0000-00002A050000}"/>
    <cellStyle name="_TableSuperHead_WC Analysis" xfId="1120" xr:uid="{00000000-0005-0000-0000-00002B050000}"/>
    <cellStyle name="_TableSuperHead_WC Analysis_2010 Cash Plan" xfId="6857" xr:uid="{00000000-0005-0000-0000-00002C050000}"/>
    <cellStyle name="_TableSuperHead_WC Analysis_2010 Cash Plan v1" xfId="6858" xr:uid="{00000000-0005-0000-0000-00002D050000}"/>
    <cellStyle name="_TableSuperHead_Zagato Model v5" xfId="1121" xr:uid="{00000000-0005-0000-0000-00002E050000}"/>
    <cellStyle name="_TableSuperHeading" xfId="1122" xr:uid="{00000000-0005-0000-0000-00002F050000}"/>
    <cellStyle name="_TableText" xfId="1123" xr:uid="{00000000-0005-0000-0000-000030050000}"/>
    <cellStyle name="_Tech Payroll Apr 10" xfId="6661" xr:uid="{00000000-0005-0000-0000-000031050000}"/>
    <cellStyle name="_Tech Payroll Apr 10_zz Staff Costs Fcst 6+6" xfId="6662" xr:uid="{00000000-0005-0000-0000-000032050000}"/>
    <cellStyle name="_Template Stats" xfId="1124" xr:uid="{00000000-0005-0000-0000-000033050000}"/>
    <cellStyle name="_templates_Julclose" xfId="1125" xr:uid="{00000000-0005-0000-0000-000034050000}"/>
    <cellStyle name="_Terry" xfId="1126" xr:uid="{00000000-0005-0000-0000-000035050000}"/>
    <cellStyle name="_TN 3-YR MYP" xfId="1127" xr:uid="{00000000-0005-0000-0000-000036050000}"/>
    <cellStyle name="_TN EMEA Daily Air Bookings 12Jan09" xfId="1128" xr:uid="{00000000-0005-0000-0000-000037050000}"/>
    <cellStyle name="_TN Weekly Report - Distributed - 12Jan09 Analysis" xfId="1129" xr:uid="{00000000-0005-0000-0000-000038050000}"/>
    <cellStyle name="_TN Weekly Report - Distributed - 12Jan09 Analysis 2" xfId="1130" xr:uid="{00000000-0005-0000-0000-000039050000}"/>
    <cellStyle name="_TN Weekly Report - Distributed - 12Jan09 Analysis_EMEA 3YP 081709 DFW v4" xfId="1131" xr:uid="{00000000-0005-0000-0000-00003A050000}"/>
    <cellStyle name="_TN Weekly Report - Distributed (3)" xfId="1132" xr:uid="{00000000-0005-0000-0000-00003B050000}"/>
    <cellStyle name="_TN Weekly Report - Distributed (3) 2" xfId="1133" xr:uid="{00000000-0005-0000-0000-00003C050000}"/>
    <cellStyle name="_TN Weekly Report - Distributed (3)_EMEA 3YP 081709 DFW v4" xfId="1134" xr:uid="{00000000-0005-0000-0000-00003D050000}"/>
    <cellStyle name="_TN Weekly Report - Distributed (Jan 2009)" xfId="1135" xr:uid="{00000000-0005-0000-0000-00003E050000}"/>
    <cellStyle name="_TN Weekly Report - Distributed (Jan 2009) 2" xfId="1136" xr:uid="{00000000-0005-0000-0000-00003F050000}"/>
    <cellStyle name="_TN Weekly Report - Distributed (Jan 2009)_EMEA 3YP 081709 DFW v4" xfId="1137" xr:uid="{00000000-0005-0000-0000-000040050000}"/>
    <cellStyle name="_Total Marketing Spend Classifcation" xfId="1138" xr:uid="{00000000-0005-0000-0000-000041050000}"/>
    <cellStyle name="_Total Marketing Spend Classifcation 2" xfId="1139" xr:uid="{00000000-0005-0000-0000-000042050000}"/>
    <cellStyle name="_Total Marketing Spend Classifcation_Budget Template-Italy(09 10 09)with split v3" xfId="1140" xr:uid="{00000000-0005-0000-0000-000043050000}"/>
    <cellStyle name="_Total Marketing Spend Classifcation_Output" xfId="1141" xr:uid="{00000000-0005-0000-0000-000044050000}"/>
    <cellStyle name="_Total_Q1" xfId="1142" xr:uid="{00000000-0005-0000-0000-000045050000}"/>
    <cellStyle name="_Tracking Template summary_Aug 09_3 Year Plan_2010 Savings" xfId="1143" xr:uid="{00000000-0005-0000-0000-000046050000}"/>
    <cellStyle name="_Tracking Template summary_Aug 09_3 Year Plan_2011 Savings" xfId="1144" xr:uid="{00000000-0005-0000-0000-000047050000}"/>
    <cellStyle name="_Tracking Template summary_Aug 09_with Changes" xfId="1145" xr:uid="{00000000-0005-0000-0000-000048050000}"/>
    <cellStyle name="_Trade Debtors - 1230010, 1230013, 1230018, 1230034, 1240047, 1240048, 1240059 - Aug08" xfId="1146" xr:uid="{00000000-0005-0000-0000-000049050000}"/>
    <cellStyle name="_Transactions" xfId="1147" xr:uid="{00000000-0005-0000-0000-00004A050000}"/>
    <cellStyle name="_TVL Europe 2009 Cash Flow Forecast_Jan09" xfId="1148" xr:uid="{00000000-0005-0000-0000-00004B050000}"/>
    <cellStyle name="_Value Creation (2)" xfId="1149" xr:uid="{00000000-0005-0000-0000-00004C050000}"/>
    <cellStyle name="_WC Analysis" xfId="1150" xr:uid="{00000000-0005-0000-0000-00004D050000}"/>
    <cellStyle name="_x0013__WC FCST 033010_from Josh" xfId="1151" xr:uid="{00000000-0005-0000-0000-00004E050000}"/>
    <cellStyle name="_x0013__WC fcst Feb v8b" xfId="1152" xr:uid="{00000000-0005-0000-0000-00004F050000}"/>
    <cellStyle name="_WDJ_Air monthly factors_David Keith" xfId="1153" xr:uid="{00000000-0005-0000-0000-000050050000}"/>
    <cellStyle name="_WDJ_Air monthly factors_David Keith_2009_GT 3-year plan_08-28-09" xfId="1154" xr:uid="{00000000-0005-0000-0000-000051050000}"/>
    <cellStyle name="_WDJ_Air monthly factors_David Keith_2009_GT 3-year plan_08-28-09_by month" xfId="1155" xr:uid="{00000000-0005-0000-0000-000052050000}"/>
    <cellStyle name="_WDJ_Air monthly factors_David Keith_200906_6+6_Trip Forecast_07-17-09_v3" xfId="1156" xr:uid="{00000000-0005-0000-0000-000053050000}"/>
    <cellStyle name="_WDJ_Air monthly factors_David Keith_200906_Trip template_by Region" xfId="1157" xr:uid="{00000000-0005-0000-0000-000054050000}"/>
    <cellStyle name="_WDJ_Air monthly factors_David Keith_200907_Trip template_by Region" xfId="1158" xr:uid="{00000000-0005-0000-0000-000055050000}"/>
    <cellStyle name="_Wireless_Systems_Market_Tracker_-_Q2_2004_Database" xfId="1159" xr:uid="{00000000-0005-0000-0000-000056050000}"/>
    <cellStyle name="_WNS SOW 1 - Redstripe SLA Monthly Results98_22-200612" xfId="1160" xr:uid="{00000000-0005-0000-0000-000057050000}"/>
    <cellStyle name="_WNS SOW 1 Penalty Summary Jan2007" xfId="1161" xr:uid="{00000000-0005-0000-0000-000058050000}"/>
    <cellStyle name="_ZGL_JE_UPLOAD" xfId="6663" xr:uid="{00000000-0005-0000-0000-000059050000}"/>
    <cellStyle name="_Zuji Group-Month End Balance  BG_20090331 (Sabre) (2)" xfId="1162" xr:uid="{00000000-0005-0000-0000-00005A050000}"/>
    <cellStyle name="_Zuji Group-Month End Balance  BG_20090331 (Sabre) (2) 2" xfId="6859" xr:uid="{00000000-0005-0000-0000-00005B050000}"/>
    <cellStyle name="_Zuji Group-Month End Balance  BG_20090430 (Sabre)" xfId="1163" xr:uid="{00000000-0005-0000-0000-00005C050000}"/>
    <cellStyle name="_Zuji Group-Month End Balance  BG_20090430 (Sabre) 2" xfId="6860" xr:uid="{00000000-0005-0000-0000-00005D050000}"/>
    <cellStyle name="_Zuji Group-Month End Balance  BG_20090531 (Sabre)" xfId="1164" xr:uid="{00000000-0005-0000-0000-00005E050000}"/>
    <cellStyle name="_Zuji Group-Month End Balance  BG_20090531 (Sabre) 2" xfId="6861" xr:uid="{00000000-0005-0000-0000-00005F050000}"/>
    <cellStyle name="_Zuji Group-Month End Balance  BG_20090630 (Sabre) (2)" xfId="1165" xr:uid="{00000000-0005-0000-0000-000060050000}"/>
    <cellStyle name="_Zuji Group-Month End Balance  BG_20090630 (Sabre) (2) 2" xfId="6862" xr:uid="{00000000-0005-0000-0000-000061050000}"/>
    <cellStyle name="_Zuji Group-Month End Balance  BG_Feb2009 (Revised 11Mar09)" xfId="1166" xr:uid="{00000000-0005-0000-0000-000062050000}"/>
    <cellStyle name="_Zuji Group-Month End Balance  BG_Feb2009 (Revised 11Mar09) 2" xfId="6863" xr:uid="{00000000-0005-0000-0000-000063050000}"/>
    <cellStyle name="£ BP" xfId="1167" xr:uid="{00000000-0005-0000-0000-000064050000}"/>
    <cellStyle name="¥ JY" xfId="1168" xr:uid="{00000000-0005-0000-0000-000065050000}"/>
    <cellStyle name="=C:\WINDOWS\SYSTEM32\COMMAND.COM" xfId="1169" xr:uid="{00000000-0005-0000-0000-000066050000}"/>
    <cellStyle name="=C:\WINNT\SYSTEM32\COMMAND.COM" xfId="1170" xr:uid="{00000000-0005-0000-0000-000067050000}"/>
    <cellStyle name="=C:\WINNT\SYSTEM32\COMMAND.COM 10" xfId="1171" xr:uid="{00000000-0005-0000-0000-000068050000}"/>
    <cellStyle name="=C:\WINNT\SYSTEM32\COMMAND.COM 11" xfId="1172" xr:uid="{00000000-0005-0000-0000-000069050000}"/>
    <cellStyle name="=C:\WINNT\SYSTEM32\COMMAND.COM 12" xfId="1173" xr:uid="{00000000-0005-0000-0000-00006A050000}"/>
    <cellStyle name="=C:\WINNT\SYSTEM32\COMMAND.COM 13" xfId="1174" xr:uid="{00000000-0005-0000-0000-00006B050000}"/>
    <cellStyle name="=C:\WINNT\SYSTEM32\COMMAND.COM 14" xfId="1175" xr:uid="{00000000-0005-0000-0000-00006C050000}"/>
    <cellStyle name="=C:\WINNT\SYSTEM32\COMMAND.COM 15" xfId="1176" xr:uid="{00000000-0005-0000-0000-00006D050000}"/>
    <cellStyle name="=C:\WINNT\SYSTEM32\COMMAND.COM 16" xfId="1177" xr:uid="{00000000-0005-0000-0000-00006E050000}"/>
    <cellStyle name="=C:\WINNT\SYSTEM32\COMMAND.COM 17" xfId="1178" xr:uid="{00000000-0005-0000-0000-00006F050000}"/>
    <cellStyle name="=C:\WINNT\SYSTEM32\COMMAND.COM 18" xfId="1179" xr:uid="{00000000-0005-0000-0000-000070050000}"/>
    <cellStyle name="=C:\WINNT\SYSTEM32\COMMAND.COM 2" xfId="1180" xr:uid="{00000000-0005-0000-0000-000071050000}"/>
    <cellStyle name="=C:\WINNT\SYSTEM32\COMMAND.COM 3" xfId="1181" xr:uid="{00000000-0005-0000-0000-000072050000}"/>
    <cellStyle name="=C:\WINNT\SYSTEM32\COMMAND.COM 4" xfId="1182" xr:uid="{00000000-0005-0000-0000-000073050000}"/>
    <cellStyle name="=C:\WINNT\SYSTEM32\COMMAND.COM 5" xfId="1183" xr:uid="{00000000-0005-0000-0000-000074050000}"/>
    <cellStyle name="=C:\WINNT\SYSTEM32\COMMAND.COM 6" xfId="1184" xr:uid="{00000000-0005-0000-0000-000075050000}"/>
    <cellStyle name="=C:\WINNT\SYSTEM32\COMMAND.COM 7" xfId="1185" xr:uid="{00000000-0005-0000-0000-000076050000}"/>
    <cellStyle name="=C:\WINNT\SYSTEM32\COMMAND.COM 8" xfId="1186" xr:uid="{00000000-0005-0000-0000-000077050000}"/>
    <cellStyle name="=C:\WINNT\SYSTEM32\COMMAND.COM 9" xfId="1187" xr:uid="{00000000-0005-0000-0000-000078050000}"/>
    <cellStyle name="§Q\?1@" xfId="1188" xr:uid="{00000000-0005-0000-0000-000079050000}"/>
    <cellStyle name="•W€_GE 3 MINIMUM" xfId="1189" xr:uid="{00000000-0005-0000-0000-00007A050000}"/>
    <cellStyle name="•W_laroux" xfId="1190" xr:uid="{00000000-0005-0000-0000-00007B050000}"/>
    <cellStyle name="W_Jun98_CellularHandsetForecast00-06" xfId="1191" xr:uid="{00000000-0005-0000-0000-00007C050000}"/>
    <cellStyle name="0" xfId="1192" xr:uid="{00000000-0005-0000-0000-00007D050000}"/>
    <cellStyle name="0%" xfId="1193" xr:uid="{00000000-0005-0000-0000-00007E050000}"/>
    <cellStyle name="0.0" xfId="1194" xr:uid="{00000000-0005-0000-0000-00007F050000}"/>
    <cellStyle name="0.0 x" xfId="1195" xr:uid="{00000000-0005-0000-0000-000080050000}"/>
    <cellStyle name="0.0&quot;x&quot;" xfId="1196" xr:uid="{00000000-0005-0000-0000-000081050000}"/>
    <cellStyle name="0.0%" xfId="1197" xr:uid="{00000000-0005-0000-0000-000082050000}"/>
    <cellStyle name="0.00" xfId="1198" xr:uid="{00000000-0005-0000-0000-000083050000}"/>
    <cellStyle name="0.00&quot;x&quot;" xfId="1199" xr:uid="{00000000-0005-0000-0000-000084050000}"/>
    <cellStyle name="0.00%" xfId="1200" xr:uid="{00000000-0005-0000-0000-000085050000}"/>
    <cellStyle name="0.00x" xfId="1201" xr:uid="{00000000-0005-0000-0000-000086050000}"/>
    <cellStyle name="0.0x" xfId="1202" xr:uid="{00000000-0005-0000-0000-000087050000}"/>
    <cellStyle name="0_2010 Cash Plan" xfId="6864" xr:uid="{00000000-0005-0000-0000-000088050000}"/>
    <cellStyle name="0_2010 Cash Plan v1" xfId="6865" xr:uid="{00000000-0005-0000-0000-000089050000}"/>
    <cellStyle name="0_MetisComps2002 22-06" xfId="1203" xr:uid="{00000000-0005-0000-0000-00008A050000}"/>
    <cellStyle name="0_Sabre Three Year Model Aug 08 Update" xfId="1204" xr:uid="{00000000-0005-0000-0000-00008B050000}"/>
    <cellStyle name="0_Sabre Three Year Model Aug 08 Update (3)" xfId="1205" xr:uid="{00000000-0005-0000-0000-00008C050000}"/>
    <cellStyle name="000" xfId="1206" xr:uid="{00000000-0005-0000-0000-00008D050000}"/>
    <cellStyle name="0000" xfId="1207" xr:uid="{00000000-0005-0000-0000-00008E050000}"/>
    <cellStyle name="000000" xfId="1208" xr:uid="{00000000-0005-0000-0000-00008F050000}"/>
    <cellStyle name="06Cap_BotCntr" xfId="1209" xr:uid="{00000000-0005-0000-0000-000090050000}"/>
    <cellStyle name="06CapSm_BotCntr" xfId="1210" xr:uid="{00000000-0005-0000-0000-000091050000}"/>
    <cellStyle name="06SectHeading" xfId="1211" xr:uid="{00000000-0005-0000-0000-000092050000}"/>
    <cellStyle name="06Title" xfId="1212" xr:uid="{00000000-0005-0000-0000-000093050000}"/>
    <cellStyle name="06UserCheckBox" xfId="1213" xr:uid="{00000000-0005-0000-0000-000094050000}"/>
    <cellStyle name="06UserFill" xfId="1214" xr:uid="{00000000-0005-0000-0000-000095050000}"/>
    <cellStyle name="06UserFillCenterAcross" xfId="1215" xr:uid="{00000000-0005-0000-0000-000096050000}"/>
    <cellStyle name="07Cap_BotCntr" xfId="1216" xr:uid="{00000000-0005-0000-0000-000097050000}"/>
    <cellStyle name="07CapSm_BotCntr" xfId="1217" xr:uid="{00000000-0005-0000-0000-000098050000}"/>
    <cellStyle name="07SectHeading" xfId="1218" xr:uid="{00000000-0005-0000-0000-000099050000}"/>
    <cellStyle name="07Title" xfId="1219" xr:uid="{00000000-0005-0000-0000-00009A050000}"/>
    <cellStyle name="07UserCheckBox" xfId="1220" xr:uid="{00000000-0005-0000-0000-00009B050000}"/>
    <cellStyle name="07UserFill" xfId="1221" xr:uid="{00000000-0005-0000-0000-00009C050000}"/>
    <cellStyle name="07UserFillCenterAcross" xfId="1222" xr:uid="{00000000-0005-0000-0000-00009D050000}"/>
    <cellStyle name="08Cap_BotCntr" xfId="1223" xr:uid="{00000000-0005-0000-0000-00009E050000}"/>
    <cellStyle name="08CapSm_BotCntr" xfId="1224" xr:uid="{00000000-0005-0000-0000-00009F050000}"/>
    <cellStyle name="08SectHeading" xfId="1225" xr:uid="{00000000-0005-0000-0000-0000A0050000}"/>
    <cellStyle name="08Title" xfId="1226" xr:uid="{00000000-0005-0000-0000-0000A1050000}"/>
    <cellStyle name="08UserCheckBox" xfId="1227" xr:uid="{00000000-0005-0000-0000-0000A2050000}"/>
    <cellStyle name="08UserFill" xfId="1228" xr:uid="{00000000-0005-0000-0000-0000A3050000}"/>
    <cellStyle name="08UserFillCenterAcross" xfId="1229" xr:uid="{00000000-0005-0000-0000-0000A4050000}"/>
    <cellStyle name="09Cap_BotCntr" xfId="1230" xr:uid="{00000000-0005-0000-0000-0000A5050000}"/>
    <cellStyle name="09CapSm_BotCntr" xfId="1231" xr:uid="{00000000-0005-0000-0000-0000A6050000}"/>
    <cellStyle name="09SectHeading" xfId="1232" xr:uid="{00000000-0005-0000-0000-0000A7050000}"/>
    <cellStyle name="09Title" xfId="1233" xr:uid="{00000000-0005-0000-0000-0000A8050000}"/>
    <cellStyle name="09UserCheckBox" xfId="1234" xr:uid="{00000000-0005-0000-0000-0000A9050000}"/>
    <cellStyle name="09UserFill" xfId="1235" xr:uid="{00000000-0005-0000-0000-0000AA050000}"/>
    <cellStyle name="09UserFillCenterAcross" xfId="1236" xr:uid="{00000000-0005-0000-0000-0000AB050000}"/>
    <cellStyle name="1/1/94" xfId="1237" xr:uid="{00000000-0005-0000-0000-0000AC050000}"/>
    <cellStyle name="1000s (0)" xfId="1238" xr:uid="{00000000-0005-0000-0000-0000AD050000}"/>
    <cellStyle name="1000s1Place" xfId="1239" xr:uid="{00000000-0005-0000-0000-0000AE050000}"/>
    <cellStyle name="1000-sep (2 dec)_NEGS" xfId="1240" xr:uid="{00000000-0005-0000-0000-0000AF050000}"/>
    <cellStyle name="1000-sep (heltal)_NEGS" xfId="1241" xr:uid="{00000000-0005-0000-0000-0000B0050000}"/>
    <cellStyle name="10Cap_BotCntr" xfId="1242" xr:uid="{00000000-0005-0000-0000-0000B1050000}"/>
    <cellStyle name="10CapSm_BotCntr" xfId="1243" xr:uid="{00000000-0005-0000-0000-0000B2050000}"/>
    <cellStyle name="10SectHeading" xfId="1244" xr:uid="{00000000-0005-0000-0000-0000B3050000}"/>
    <cellStyle name="10Title" xfId="1245" xr:uid="{00000000-0005-0000-0000-0000B4050000}"/>
    <cellStyle name="10UserCheckBox" xfId="1246" xr:uid="{00000000-0005-0000-0000-0000B5050000}"/>
    <cellStyle name="10UserFill" xfId="1247" xr:uid="{00000000-0005-0000-0000-0000B6050000}"/>
    <cellStyle name="10UserFillCenterAcross" xfId="1248" xr:uid="{00000000-0005-0000-0000-0000B7050000}"/>
    <cellStyle name="13column" xfId="1249" xr:uid="{00000000-0005-0000-0000-0000B8050000}"/>
    <cellStyle name="1994" xfId="1250" xr:uid="{00000000-0005-0000-0000-0000B9050000}"/>
    <cellStyle name="1H" xfId="1251" xr:uid="{00000000-0005-0000-0000-0000BA050000}"/>
    <cellStyle name="1H 10" xfId="1252" xr:uid="{00000000-0005-0000-0000-0000BB050000}"/>
    <cellStyle name="1H 10 10" xfId="1253" xr:uid="{00000000-0005-0000-0000-0000BC050000}"/>
    <cellStyle name="1H 10 11" xfId="1254" xr:uid="{00000000-0005-0000-0000-0000BD050000}"/>
    <cellStyle name="1H 10 12" xfId="1255" xr:uid="{00000000-0005-0000-0000-0000BE050000}"/>
    <cellStyle name="1H 10 13" xfId="1256" xr:uid="{00000000-0005-0000-0000-0000BF050000}"/>
    <cellStyle name="1H 10 14" xfId="1257" xr:uid="{00000000-0005-0000-0000-0000C0050000}"/>
    <cellStyle name="1H 10 15" xfId="1258" xr:uid="{00000000-0005-0000-0000-0000C1050000}"/>
    <cellStyle name="1H 10 16" xfId="1259" xr:uid="{00000000-0005-0000-0000-0000C2050000}"/>
    <cellStyle name="1H 10 17" xfId="1260" xr:uid="{00000000-0005-0000-0000-0000C3050000}"/>
    <cellStyle name="1H 10 18" xfId="1261" xr:uid="{00000000-0005-0000-0000-0000C4050000}"/>
    <cellStyle name="1H 10 19" xfId="1262" xr:uid="{00000000-0005-0000-0000-0000C5050000}"/>
    <cellStyle name="1H 10 2" xfId="1263" xr:uid="{00000000-0005-0000-0000-0000C6050000}"/>
    <cellStyle name="1H 10 20" xfId="1264" xr:uid="{00000000-0005-0000-0000-0000C7050000}"/>
    <cellStyle name="1H 10 21" xfId="1265" xr:uid="{00000000-0005-0000-0000-0000C8050000}"/>
    <cellStyle name="1H 10 22" xfId="1266" xr:uid="{00000000-0005-0000-0000-0000C9050000}"/>
    <cellStyle name="1H 10 23" xfId="1267" xr:uid="{00000000-0005-0000-0000-0000CA050000}"/>
    <cellStyle name="1H 10 24" xfId="1268" xr:uid="{00000000-0005-0000-0000-0000CB050000}"/>
    <cellStyle name="1H 10 3" xfId="1269" xr:uid="{00000000-0005-0000-0000-0000CC050000}"/>
    <cellStyle name="1H 10 4" xfId="1270" xr:uid="{00000000-0005-0000-0000-0000CD050000}"/>
    <cellStyle name="1H 10 5" xfId="1271" xr:uid="{00000000-0005-0000-0000-0000CE050000}"/>
    <cellStyle name="1H 10 6" xfId="1272" xr:uid="{00000000-0005-0000-0000-0000CF050000}"/>
    <cellStyle name="1H 10 7" xfId="1273" xr:uid="{00000000-0005-0000-0000-0000D0050000}"/>
    <cellStyle name="1H 10 8" xfId="1274" xr:uid="{00000000-0005-0000-0000-0000D1050000}"/>
    <cellStyle name="1H 10 9" xfId="1275" xr:uid="{00000000-0005-0000-0000-0000D2050000}"/>
    <cellStyle name="1H 11" xfId="1276" xr:uid="{00000000-0005-0000-0000-0000D3050000}"/>
    <cellStyle name="1H 12" xfId="1277" xr:uid="{00000000-0005-0000-0000-0000D4050000}"/>
    <cellStyle name="1H 13" xfId="1278" xr:uid="{00000000-0005-0000-0000-0000D5050000}"/>
    <cellStyle name="1H 14" xfId="1279" xr:uid="{00000000-0005-0000-0000-0000D6050000}"/>
    <cellStyle name="1H 15" xfId="1280" xr:uid="{00000000-0005-0000-0000-0000D7050000}"/>
    <cellStyle name="1H 16" xfId="1281" xr:uid="{00000000-0005-0000-0000-0000D8050000}"/>
    <cellStyle name="1H 17" xfId="1282" xr:uid="{00000000-0005-0000-0000-0000D9050000}"/>
    <cellStyle name="1H 18" xfId="1283" xr:uid="{00000000-0005-0000-0000-0000DA050000}"/>
    <cellStyle name="1H 19" xfId="1284" xr:uid="{00000000-0005-0000-0000-0000DB050000}"/>
    <cellStyle name="1H 2" xfId="1285" xr:uid="{00000000-0005-0000-0000-0000DC050000}"/>
    <cellStyle name="1H 2 10" xfId="1286" xr:uid="{00000000-0005-0000-0000-0000DD050000}"/>
    <cellStyle name="1H 2 11" xfId="1287" xr:uid="{00000000-0005-0000-0000-0000DE050000}"/>
    <cellStyle name="1H 2 12" xfId="1288" xr:uid="{00000000-0005-0000-0000-0000DF050000}"/>
    <cellStyle name="1H 2 13" xfId="1289" xr:uid="{00000000-0005-0000-0000-0000E0050000}"/>
    <cellStyle name="1H 2 14" xfId="1290" xr:uid="{00000000-0005-0000-0000-0000E1050000}"/>
    <cellStyle name="1H 2 15" xfId="1291" xr:uid="{00000000-0005-0000-0000-0000E2050000}"/>
    <cellStyle name="1H 2 16" xfId="1292" xr:uid="{00000000-0005-0000-0000-0000E3050000}"/>
    <cellStyle name="1H 2 17" xfId="1293" xr:uid="{00000000-0005-0000-0000-0000E4050000}"/>
    <cellStyle name="1H 2 18" xfId="1294" xr:uid="{00000000-0005-0000-0000-0000E5050000}"/>
    <cellStyle name="1H 2 19" xfId="1295" xr:uid="{00000000-0005-0000-0000-0000E6050000}"/>
    <cellStyle name="1H 2 2" xfId="1296" xr:uid="{00000000-0005-0000-0000-0000E7050000}"/>
    <cellStyle name="1H 2 2 10" xfId="1297" xr:uid="{00000000-0005-0000-0000-0000E8050000}"/>
    <cellStyle name="1H 2 2 11" xfId="1298" xr:uid="{00000000-0005-0000-0000-0000E9050000}"/>
    <cellStyle name="1H 2 2 12" xfId="1299" xr:uid="{00000000-0005-0000-0000-0000EA050000}"/>
    <cellStyle name="1H 2 2 13" xfId="1300" xr:uid="{00000000-0005-0000-0000-0000EB050000}"/>
    <cellStyle name="1H 2 2 14" xfId="1301" xr:uid="{00000000-0005-0000-0000-0000EC050000}"/>
    <cellStyle name="1H 2 2 15" xfId="1302" xr:uid="{00000000-0005-0000-0000-0000ED050000}"/>
    <cellStyle name="1H 2 2 16" xfId="1303" xr:uid="{00000000-0005-0000-0000-0000EE050000}"/>
    <cellStyle name="1H 2 2 17" xfId="1304" xr:uid="{00000000-0005-0000-0000-0000EF050000}"/>
    <cellStyle name="1H 2 2 18" xfId="1305" xr:uid="{00000000-0005-0000-0000-0000F0050000}"/>
    <cellStyle name="1H 2 2 19" xfId="1306" xr:uid="{00000000-0005-0000-0000-0000F1050000}"/>
    <cellStyle name="1H 2 2 2" xfId="1307" xr:uid="{00000000-0005-0000-0000-0000F2050000}"/>
    <cellStyle name="1H 2 2 20" xfId="1308" xr:uid="{00000000-0005-0000-0000-0000F3050000}"/>
    <cellStyle name="1H 2 2 3" xfId="1309" xr:uid="{00000000-0005-0000-0000-0000F4050000}"/>
    <cellStyle name="1H 2 2 4" xfId="1310" xr:uid="{00000000-0005-0000-0000-0000F5050000}"/>
    <cellStyle name="1H 2 2 5" xfId="1311" xr:uid="{00000000-0005-0000-0000-0000F6050000}"/>
    <cellStyle name="1H 2 2 6" xfId="1312" xr:uid="{00000000-0005-0000-0000-0000F7050000}"/>
    <cellStyle name="1H 2 2 7" xfId="1313" xr:uid="{00000000-0005-0000-0000-0000F8050000}"/>
    <cellStyle name="1H 2 2 8" xfId="1314" xr:uid="{00000000-0005-0000-0000-0000F9050000}"/>
    <cellStyle name="1H 2 2 9" xfId="1315" xr:uid="{00000000-0005-0000-0000-0000FA050000}"/>
    <cellStyle name="1H 2 20" xfId="1316" xr:uid="{00000000-0005-0000-0000-0000FB050000}"/>
    <cellStyle name="1H 2 21" xfId="1317" xr:uid="{00000000-0005-0000-0000-0000FC050000}"/>
    <cellStyle name="1H 2 22" xfId="1318" xr:uid="{00000000-0005-0000-0000-0000FD050000}"/>
    <cellStyle name="1H 2 23" xfId="1319" xr:uid="{00000000-0005-0000-0000-0000FE050000}"/>
    <cellStyle name="1H 2 24" xfId="1320" xr:uid="{00000000-0005-0000-0000-0000FF050000}"/>
    <cellStyle name="1H 2 25" xfId="1321" xr:uid="{00000000-0005-0000-0000-000000060000}"/>
    <cellStyle name="1H 2 26" xfId="1322" xr:uid="{00000000-0005-0000-0000-000001060000}"/>
    <cellStyle name="1H 2 27" xfId="1323" xr:uid="{00000000-0005-0000-0000-000002060000}"/>
    <cellStyle name="1H 2 3" xfId="1324" xr:uid="{00000000-0005-0000-0000-000003060000}"/>
    <cellStyle name="1H 2 3 10" xfId="1325" xr:uid="{00000000-0005-0000-0000-000004060000}"/>
    <cellStyle name="1H 2 3 11" xfId="1326" xr:uid="{00000000-0005-0000-0000-000005060000}"/>
    <cellStyle name="1H 2 3 12" xfId="1327" xr:uid="{00000000-0005-0000-0000-000006060000}"/>
    <cellStyle name="1H 2 3 13" xfId="1328" xr:uid="{00000000-0005-0000-0000-000007060000}"/>
    <cellStyle name="1H 2 3 14" xfId="1329" xr:uid="{00000000-0005-0000-0000-000008060000}"/>
    <cellStyle name="1H 2 3 15" xfId="1330" xr:uid="{00000000-0005-0000-0000-000009060000}"/>
    <cellStyle name="1H 2 3 16" xfId="1331" xr:uid="{00000000-0005-0000-0000-00000A060000}"/>
    <cellStyle name="1H 2 3 17" xfId="1332" xr:uid="{00000000-0005-0000-0000-00000B060000}"/>
    <cellStyle name="1H 2 3 18" xfId="1333" xr:uid="{00000000-0005-0000-0000-00000C060000}"/>
    <cellStyle name="1H 2 3 19" xfId="1334" xr:uid="{00000000-0005-0000-0000-00000D060000}"/>
    <cellStyle name="1H 2 3 2" xfId="1335" xr:uid="{00000000-0005-0000-0000-00000E060000}"/>
    <cellStyle name="1H 2 3 20" xfId="1336" xr:uid="{00000000-0005-0000-0000-00000F060000}"/>
    <cellStyle name="1H 2 3 3" xfId="1337" xr:uid="{00000000-0005-0000-0000-000010060000}"/>
    <cellStyle name="1H 2 3 4" xfId="1338" xr:uid="{00000000-0005-0000-0000-000011060000}"/>
    <cellStyle name="1H 2 3 5" xfId="1339" xr:uid="{00000000-0005-0000-0000-000012060000}"/>
    <cellStyle name="1H 2 3 6" xfId="1340" xr:uid="{00000000-0005-0000-0000-000013060000}"/>
    <cellStyle name="1H 2 3 7" xfId="1341" xr:uid="{00000000-0005-0000-0000-000014060000}"/>
    <cellStyle name="1H 2 3 8" xfId="1342" xr:uid="{00000000-0005-0000-0000-000015060000}"/>
    <cellStyle name="1H 2 3 9" xfId="1343" xr:uid="{00000000-0005-0000-0000-000016060000}"/>
    <cellStyle name="1H 2 4" xfId="1344" xr:uid="{00000000-0005-0000-0000-000017060000}"/>
    <cellStyle name="1H 2 4 10" xfId="1345" xr:uid="{00000000-0005-0000-0000-000018060000}"/>
    <cellStyle name="1H 2 4 11" xfId="1346" xr:uid="{00000000-0005-0000-0000-000019060000}"/>
    <cellStyle name="1H 2 4 12" xfId="1347" xr:uid="{00000000-0005-0000-0000-00001A060000}"/>
    <cellStyle name="1H 2 4 13" xfId="1348" xr:uid="{00000000-0005-0000-0000-00001B060000}"/>
    <cellStyle name="1H 2 4 14" xfId="1349" xr:uid="{00000000-0005-0000-0000-00001C060000}"/>
    <cellStyle name="1H 2 4 15" xfId="1350" xr:uid="{00000000-0005-0000-0000-00001D060000}"/>
    <cellStyle name="1H 2 4 16" xfId="1351" xr:uid="{00000000-0005-0000-0000-00001E060000}"/>
    <cellStyle name="1H 2 4 17" xfId="1352" xr:uid="{00000000-0005-0000-0000-00001F060000}"/>
    <cellStyle name="1H 2 4 18" xfId="1353" xr:uid="{00000000-0005-0000-0000-000020060000}"/>
    <cellStyle name="1H 2 4 19" xfId="1354" xr:uid="{00000000-0005-0000-0000-000021060000}"/>
    <cellStyle name="1H 2 4 2" xfId="1355" xr:uid="{00000000-0005-0000-0000-000022060000}"/>
    <cellStyle name="1H 2 4 20" xfId="1356" xr:uid="{00000000-0005-0000-0000-000023060000}"/>
    <cellStyle name="1H 2 4 3" xfId="1357" xr:uid="{00000000-0005-0000-0000-000024060000}"/>
    <cellStyle name="1H 2 4 4" xfId="1358" xr:uid="{00000000-0005-0000-0000-000025060000}"/>
    <cellStyle name="1H 2 4 5" xfId="1359" xr:uid="{00000000-0005-0000-0000-000026060000}"/>
    <cellStyle name="1H 2 4 6" xfId="1360" xr:uid="{00000000-0005-0000-0000-000027060000}"/>
    <cellStyle name="1H 2 4 7" xfId="1361" xr:uid="{00000000-0005-0000-0000-000028060000}"/>
    <cellStyle name="1H 2 4 8" xfId="1362" xr:uid="{00000000-0005-0000-0000-000029060000}"/>
    <cellStyle name="1H 2 4 9" xfId="1363" xr:uid="{00000000-0005-0000-0000-00002A060000}"/>
    <cellStyle name="1H 2 5" xfId="1364" xr:uid="{00000000-0005-0000-0000-00002B060000}"/>
    <cellStyle name="1H 2 6" xfId="1365" xr:uid="{00000000-0005-0000-0000-00002C060000}"/>
    <cellStyle name="1H 2 7" xfId="1366" xr:uid="{00000000-0005-0000-0000-00002D060000}"/>
    <cellStyle name="1H 2 8" xfId="1367" xr:uid="{00000000-0005-0000-0000-00002E060000}"/>
    <cellStyle name="1H 2 9" xfId="1368" xr:uid="{00000000-0005-0000-0000-00002F060000}"/>
    <cellStyle name="1H 20" xfId="1369" xr:uid="{00000000-0005-0000-0000-000030060000}"/>
    <cellStyle name="1H 21" xfId="1370" xr:uid="{00000000-0005-0000-0000-000031060000}"/>
    <cellStyle name="1H 22" xfId="1371" xr:uid="{00000000-0005-0000-0000-000032060000}"/>
    <cellStyle name="1H 23" xfId="1372" xr:uid="{00000000-0005-0000-0000-000033060000}"/>
    <cellStyle name="1H 24" xfId="1373" xr:uid="{00000000-0005-0000-0000-000034060000}"/>
    <cellStyle name="1H 25" xfId="1374" xr:uid="{00000000-0005-0000-0000-000035060000}"/>
    <cellStyle name="1H 3" xfId="1375" xr:uid="{00000000-0005-0000-0000-000036060000}"/>
    <cellStyle name="1H 3 10" xfId="1376" xr:uid="{00000000-0005-0000-0000-000037060000}"/>
    <cellStyle name="1H 3 11" xfId="1377" xr:uid="{00000000-0005-0000-0000-000038060000}"/>
    <cellStyle name="1H 3 12" xfId="1378" xr:uid="{00000000-0005-0000-0000-000039060000}"/>
    <cellStyle name="1H 3 13" xfId="1379" xr:uid="{00000000-0005-0000-0000-00003A060000}"/>
    <cellStyle name="1H 3 14" xfId="1380" xr:uid="{00000000-0005-0000-0000-00003B060000}"/>
    <cellStyle name="1H 3 15" xfId="1381" xr:uid="{00000000-0005-0000-0000-00003C060000}"/>
    <cellStyle name="1H 3 16" xfId="1382" xr:uid="{00000000-0005-0000-0000-00003D060000}"/>
    <cellStyle name="1H 3 17" xfId="1383" xr:uid="{00000000-0005-0000-0000-00003E060000}"/>
    <cellStyle name="1H 3 18" xfId="1384" xr:uid="{00000000-0005-0000-0000-00003F060000}"/>
    <cellStyle name="1H 3 19" xfId="1385" xr:uid="{00000000-0005-0000-0000-000040060000}"/>
    <cellStyle name="1H 3 2" xfId="1386" xr:uid="{00000000-0005-0000-0000-000041060000}"/>
    <cellStyle name="1H 3 2 10" xfId="1387" xr:uid="{00000000-0005-0000-0000-000042060000}"/>
    <cellStyle name="1H 3 2 11" xfId="1388" xr:uid="{00000000-0005-0000-0000-000043060000}"/>
    <cellStyle name="1H 3 2 12" xfId="1389" xr:uid="{00000000-0005-0000-0000-000044060000}"/>
    <cellStyle name="1H 3 2 13" xfId="1390" xr:uid="{00000000-0005-0000-0000-000045060000}"/>
    <cellStyle name="1H 3 2 14" xfId="1391" xr:uid="{00000000-0005-0000-0000-000046060000}"/>
    <cellStyle name="1H 3 2 15" xfId="1392" xr:uid="{00000000-0005-0000-0000-000047060000}"/>
    <cellStyle name="1H 3 2 16" xfId="1393" xr:uid="{00000000-0005-0000-0000-000048060000}"/>
    <cellStyle name="1H 3 2 17" xfId="1394" xr:uid="{00000000-0005-0000-0000-000049060000}"/>
    <cellStyle name="1H 3 2 18" xfId="1395" xr:uid="{00000000-0005-0000-0000-00004A060000}"/>
    <cellStyle name="1H 3 2 19" xfId="1396" xr:uid="{00000000-0005-0000-0000-00004B060000}"/>
    <cellStyle name="1H 3 2 2" xfId="1397" xr:uid="{00000000-0005-0000-0000-00004C060000}"/>
    <cellStyle name="1H 3 2 20" xfId="1398" xr:uid="{00000000-0005-0000-0000-00004D060000}"/>
    <cellStyle name="1H 3 2 3" xfId="1399" xr:uid="{00000000-0005-0000-0000-00004E060000}"/>
    <cellStyle name="1H 3 2 4" xfId="1400" xr:uid="{00000000-0005-0000-0000-00004F060000}"/>
    <cellStyle name="1H 3 2 5" xfId="1401" xr:uid="{00000000-0005-0000-0000-000050060000}"/>
    <cellStyle name="1H 3 2 6" xfId="1402" xr:uid="{00000000-0005-0000-0000-000051060000}"/>
    <cellStyle name="1H 3 2 7" xfId="1403" xr:uid="{00000000-0005-0000-0000-000052060000}"/>
    <cellStyle name="1H 3 2 8" xfId="1404" xr:uid="{00000000-0005-0000-0000-000053060000}"/>
    <cellStyle name="1H 3 2 9" xfId="1405" xr:uid="{00000000-0005-0000-0000-000054060000}"/>
    <cellStyle name="1H 3 20" xfId="1406" xr:uid="{00000000-0005-0000-0000-000055060000}"/>
    <cellStyle name="1H 3 21" xfId="1407" xr:uid="{00000000-0005-0000-0000-000056060000}"/>
    <cellStyle name="1H 3 22" xfId="1408" xr:uid="{00000000-0005-0000-0000-000057060000}"/>
    <cellStyle name="1H 3 23" xfId="1409" xr:uid="{00000000-0005-0000-0000-000058060000}"/>
    <cellStyle name="1H 3 24" xfId="1410" xr:uid="{00000000-0005-0000-0000-000059060000}"/>
    <cellStyle name="1H 3 25" xfId="1411" xr:uid="{00000000-0005-0000-0000-00005A060000}"/>
    <cellStyle name="1H 3 26" xfId="1412" xr:uid="{00000000-0005-0000-0000-00005B060000}"/>
    <cellStyle name="1H 3 27" xfId="1413" xr:uid="{00000000-0005-0000-0000-00005C060000}"/>
    <cellStyle name="1H 3 3" xfId="1414" xr:uid="{00000000-0005-0000-0000-00005D060000}"/>
    <cellStyle name="1H 3 3 10" xfId="1415" xr:uid="{00000000-0005-0000-0000-00005E060000}"/>
    <cellStyle name="1H 3 3 11" xfId="1416" xr:uid="{00000000-0005-0000-0000-00005F060000}"/>
    <cellStyle name="1H 3 3 12" xfId="1417" xr:uid="{00000000-0005-0000-0000-000060060000}"/>
    <cellStyle name="1H 3 3 13" xfId="1418" xr:uid="{00000000-0005-0000-0000-000061060000}"/>
    <cellStyle name="1H 3 3 14" xfId="1419" xr:uid="{00000000-0005-0000-0000-000062060000}"/>
    <cellStyle name="1H 3 3 15" xfId="1420" xr:uid="{00000000-0005-0000-0000-000063060000}"/>
    <cellStyle name="1H 3 3 16" xfId="1421" xr:uid="{00000000-0005-0000-0000-000064060000}"/>
    <cellStyle name="1H 3 3 17" xfId="1422" xr:uid="{00000000-0005-0000-0000-000065060000}"/>
    <cellStyle name="1H 3 3 18" xfId="1423" xr:uid="{00000000-0005-0000-0000-000066060000}"/>
    <cellStyle name="1H 3 3 19" xfId="1424" xr:uid="{00000000-0005-0000-0000-000067060000}"/>
    <cellStyle name="1H 3 3 2" xfId="1425" xr:uid="{00000000-0005-0000-0000-000068060000}"/>
    <cellStyle name="1H 3 3 20" xfId="1426" xr:uid="{00000000-0005-0000-0000-000069060000}"/>
    <cellStyle name="1H 3 3 3" xfId="1427" xr:uid="{00000000-0005-0000-0000-00006A060000}"/>
    <cellStyle name="1H 3 3 4" xfId="1428" xr:uid="{00000000-0005-0000-0000-00006B060000}"/>
    <cellStyle name="1H 3 3 5" xfId="1429" xr:uid="{00000000-0005-0000-0000-00006C060000}"/>
    <cellStyle name="1H 3 3 6" xfId="1430" xr:uid="{00000000-0005-0000-0000-00006D060000}"/>
    <cellStyle name="1H 3 3 7" xfId="1431" xr:uid="{00000000-0005-0000-0000-00006E060000}"/>
    <cellStyle name="1H 3 3 8" xfId="1432" xr:uid="{00000000-0005-0000-0000-00006F060000}"/>
    <cellStyle name="1H 3 3 9" xfId="1433" xr:uid="{00000000-0005-0000-0000-000070060000}"/>
    <cellStyle name="1H 3 4" xfId="1434" xr:uid="{00000000-0005-0000-0000-000071060000}"/>
    <cellStyle name="1H 3 4 10" xfId="1435" xr:uid="{00000000-0005-0000-0000-000072060000}"/>
    <cellStyle name="1H 3 4 11" xfId="1436" xr:uid="{00000000-0005-0000-0000-000073060000}"/>
    <cellStyle name="1H 3 4 12" xfId="1437" xr:uid="{00000000-0005-0000-0000-000074060000}"/>
    <cellStyle name="1H 3 4 13" xfId="1438" xr:uid="{00000000-0005-0000-0000-000075060000}"/>
    <cellStyle name="1H 3 4 14" xfId="1439" xr:uid="{00000000-0005-0000-0000-000076060000}"/>
    <cellStyle name="1H 3 4 15" xfId="1440" xr:uid="{00000000-0005-0000-0000-000077060000}"/>
    <cellStyle name="1H 3 4 16" xfId="1441" xr:uid="{00000000-0005-0000-0000-000078060000}"/>
    <cellStyle name="1H 3 4 17" xfId="1442" xr:uid="{00000000-0005-0000-0000-000079060000}"/>
    <cellStyle name="1H 3 4 18" xfId="1443" xr:uid="{00000000-0005-0000-0000-00007A060000}"/>
    <cellStyle name="1H 3 4 19" xfId="1444" xr:uid="{00000000-0005-0000-0000-00007B060000}"/>
    <cellStyle name="1H 3 4 2" xfId="1445" xr:uid="{00000000-0005-0000-0000-00007C060000}"/>
    <cellStyle name="1H 3 4 20" xfId="1446" xr:uid="{00000000-0005-0000-0000-00007D060000}"/>
    <cellStyle name="1H 3 4 3" xfId="1447" xr:uid="{00000000-0005-0000-0000-00007E060000}"/>
    <cellStyle name="1H 3 4 4" xfId="1448" xr:uid="{00000000-0005-0000-0000-00007F060000}"/>
    <cellStyle name="1H 3 4 5" xfId="1449" xr:uid="{00000000-0005-0000-0000-000080060000}"/>
    <cellStyle name="1H 3 4 6" xfId="1450" xr:uid="{00000000-0005-0000-0000-000081060000}"/>
    <cellStyle name="1H 3 4 7" xfId="1451" xr:uid="{00000000-0005-0000-0000-000082060000}"/>
    <cellStyle name="1H 3 4 8" xfId="1452" xr:uid="{00000000-0005-0000-0000-000083060000}"/>
    <cellStyle name="1H 3 4 9" xfId="1453" xr:uid="{00000000-0005-0000-0000-000084060000}"/>
    <cellStyle name="1H 3 5" xfId="1454" xr:uid="{00000000-0005-0000-0000-000085060000}"/>
    <cellStyle name="1H 3 6" xfId="1455" xr:uid="{00000000-0005-0000-0000-000086060000}"/>
    <cellStyle name="1H 3 7" xfId="1456" xr:uid="{00000000-0005-0000-0000-000087060000}"/>
    <cellStyle name="1H 3 8" xfId="1457" xr:uid="{00000000-0005-0000-0000-000088060000}"/>
    <cellStyle name="1H 3 9" xfId="1458" xr:uid="{00000000-0005-0000-0000-000089060000}"/>
    <cellStyle name="1H 4" xfId="1459" xr:uid="{00000000-0005-0000-0000-00008A060000}"/>
    <cellStyle name="1H 4 10" xfId="1460" xr:uid="{00000000-0005-0000-0000-00008B060000}"/>
    <cellStyle name="1H 4 11" xfId="1461" xr:uid="{00000000-0005-0000-0000-00008C060000}"/>
    <cellStyle name="1H 4 12" xfId="1462" xr:uid="{00000000-0005-0000-0000-00008D060000}"/>
    <cellStyle name="1H 4 13" xfId="1463" xr:uid="{00000000-0005-0000-0000-00008E060000}"/>
    <cellStyle name="1H 4 14" xfId="1464" xr:uid="{00000000-0005-0000-0000-00008F060000}"/>
    <cellStyle name="1H 4 15" xfId="1465" xr:uid="{00000000-0005-0000-0000-000090060000}"/>
    <cellStyle name="1H 4 16" xfId="1466" xr:uid="{00000000-0005-0000-0000-000091060000}"/>
    <cellStyle name="1H 4 17" xfId="1467" xr:uid="{00000000-0005-0000-0000-000092060000}"/>
    <cellStyle name="1H 4 18" xfId="1468" xr:uid="{00000000-0005-0000-0000-000093060000}"/>
    <cellStyle name="1H 4 19" xfId="1469" xr:uid="{00000000-0005-0000-0000-000094060000}"/>
    <cellStyle name="1H 4 2" xfId="1470" xr:uid="{00000000-0005-0000-0000-000095060000}"/>
    <cellStyle name="1H 4 20" xfId="1471" xr:uid="{00000000-0005-0000-0000-000096060000}"/>
    <cellStyle name="1H 4 21" xfId="1472" xr:uid="{00000000-0005-0000-0000-000097060000}"/>
    <cellStyle name="1H 4 22" xfId="1473" xr:uid="{00000000-0005-0000-0000-000098060000}"/>
    <cellStyle name="1H 4 23" xfId="1474" xr:uid="{00000000-0005-0000-0000-000099060000}"/>
    <cellStyle name="1H 4 24" xfId="1475" xr:uid="{00000000-0005-0000-0000-00009A060000}"/>
    <cellStyle name="1H 4 3" xfId="1476" xr:uid="{00000000-0005-0000-0000-00009B060000}"/>
    <cellStyle name="1H 4 4" xfId="1477" xr:uid="{00000000-0005-0000-0000-00009C060000}"/>
    <cellStyle name="1H 4 5" xfId="1478" xr:uid="{00000000-0005-0000-0000-00009D060000}"/>
    <cellStyle name="1H 4 6" xfId="1479" xr:uid="{00000000-0005-0000-0000-00009E060000}"/>
    <cellStyle name="1H 4 7" xfId="1480" xr:uid="{00000000-0005-0000-0000-00009F060000}"/>
    <cellStyle name="1H 4 8" xfId="1481" xr:uid="{00000000-0005-0000-0000-0000A0060000}"/>
    <cellStyle name="1H 4 9" xfId="1482" xr:uid="{00000000-0005-0000-0000-0000A1060000}"/>
    <cellStyle name="1H 5" xfId="1483" xr:uid="{00000000-0005-0000-0000-0000A2060000}"/>
    <cellStyle name="1H 5 10" xfId="1484" xr:uid="{00000000-0005-0000-0000-0000A3060000}"/>
    <cellStyle name="1H 5 11" xfId="1485" xr:uid="{00000000-0005-0000-0000-0000A4060000}"/>
    <cellStyle name="1H 5 12" xfId="1486" xr:uid="{00000000-0005-0000-0000-0000A5060000}"/>
    <cellStyle name="1H 5 13" xfId="1487" xr:uid="{00000000-0005-0000-0000-0000A6060000}"/>
    <cellStyle name="1H 5 14" xfId="1488" xr:uid="{00000000-0005-0000-0000-0000A7060000}"/>
    <cellStyle name="1H 5 15" xfId="1489" xr:uid="{00000000-0005-0000-0000-0000A8060000}"/>
    <cellStyle name="1H 5 16" xfId="1490" xr:uid="{00000000-0005-0000-0000-0000A9060000}"/>
    <cellStyle name="1H 5 17" xfId="1491" xr:uid="{00000000-0005-0000-0000-0000AA060000}"/>
    <cellStyle name="1H 5 18" xfId="1492" xr:uid="{00000000-0005-0000-0000-0000AB060000}"/>
    <cellStyle name="1H 5 19" xfId="1493" xr:uid="{00000000-0005-0000-0000-0000AC060000}"/>
    <cellStyle name="1H 5 2" xfId="1494" xr:uid="{00000000-0005-0000-0000-0000AD060000}"/>
    <cellStyle name="1H 5 20" xfId="1495" xr:uid="{00000000-0005-0000-0000-0000AE060000}"/>
    <cellStyle name="1H 5 21" xfId="1496" xr:uid="{00000000-0005-0000-0000-0000AF060000}"/>
    <cellStyle name="1H 5 22" xfId="1497" xr:uid="{00000000-0005-0000-0000-0000B0060000}"/>
    <cellStyle name="1H 5 23" xfId="1498" xr:uid="{00000000-0005-0000-0000-0000B1060000}"/>
    <cellStyle name="1H 5 24" xfId="1499" xr:uid="{00000000-0005-0000-0000-0000B2060000}"/>
    <cellStyle name="1H 5 3" xfId="1500" xr:uid="{00000000-0005-0000-0000-0000B3060000}"/>
    <cellStyle name="1H 5 4" xfId="1501" xr:uid="{00000000-0005-0000-0000-0000B4060000}"/>
    <cellStyle name="1H 5 5" xfId="1502" xr:uid="{00000000-0005-0000-0000-0000B5060000}"/>
    <cellStyle name="1H 5 6" xfId="1503" xr:uid="{00000000-0005-0000-0000-0000B6060000}"/>
    <cellStyle name="1H 5 7" xfId="1504" xr:uid="{00000000-0005-0000-0000-0000B7060000}"/>
    <cellStyle name="1H 5 8" xfId="1505" xr:uid="{00000000-0005-0000-0000-0000B8060000}"/>
    <cellStyle name="1H 5 9" xfId="1506" xr:uid="{00000000-0005-0000-0000-0000B9060000}"/>
    <cellStyle name="1H 6" xfId="1507" xr:uid="{00000000-0005-0000-0000-0000BA060000}"/>
    <cellStyle name="1H 6 10" xfId="1508" xr:uid="{00000000-0005-0000-0000-0000BB060000}"/>
    <cellStyle name="1H 6 11" xfId="1509" xr:uid="{00000000-0005-0000-0000-0000BC060000}"/>
    <cellStyle name="1H 6 12" xfId="1510" xr:uid="{00000000-0005-0000-0000-0000BD060000}"/>
    <cellStyle name="1H 6 13" xfId="1511" xr:uid="{00000000-0005-0000-0000-0000BE060000}"/>
    <cellStyle name="1H 6 14" xfId="1512" xr:uid="{00000000-0005-0000-0000-0000BF060000}"/>
    <cellStyle name="1H 6 15" xfId="1513" xr:uid="{00000000-0005-0000-0000-0000C0060000}"/>
    <cellStyle name="1H 6 16" xfId="1514" xr:uid="{00000000-0005-0000-0000-0000C1060000}"/>
    <cellStyle name="1H 6 17" xfId="1515" xr:uid="{00000000-0005-0000-0000-0000C2060000}"/>
    <cellStyle name="1H 6 18" xfId="1516" xr:uid="{00000000-0005-0000-0000-0000C3060000}"/>
    <cellStyle name="1H 6 19" xfId="1517" xr:uid="{00000000-0005-0000-0000-0000C4060000}"/>
    <cellStyle name="1H 6 2" xfId="1518" xr:uid="{00000000-0005-0000-0000-0000C5060000}"/>
    <cellStyle name="1H 6 20" xfId="1519" xr:uid="{00000000-0005-0000-0000-0000C6060000}"/>
    <cellStyle name="1H 6 3" xfId="1520" xr:uid="{00000000-0005-0000-0000-0000C7060000}"/>
    <cellStyle name="1H 6 4" xfId="1521" xr:uid="{00000000-0005-0000-0000-0000C8060000}"/>
    <cellStyle name="1H 6 5" xfId="1522" xr:uid="{00000000-0005-0000-0000-0000C9060000}"/>
    <cellStyle name="1H 6 6" xfId="1523" xr:uid="{00000000-0005-0000-0000-0000CA060000}"/>
    <cellStyle name="1H 6 7" xfId="1524" xr:uid="{00000000-0005-0000-0000-0000CB060000}"/>
    <cellStyle name="1H 6 8" xfId="1525" xr:uid="{00000000-0005-0000-0000-0000CC060000}"/>
    <cellStyle name="1H 6 9" xfId="1526" xr:uid="{00000000-0005-0000-0000-0000CD060000}"/>
    <cellStyle name="1H 7" xfId="1527" xr:uid="{00000000-0005-0000-0000-0000CE060000}"/>
    <cellStyle name="1H 7 10" xfId="1528" xr:uid="{00000000-0005-0000-0000-0000CF060000}"/>
    <cellStyle name="1H 7 11" xfId="1529" xr:uid="{00000000-0005-0000-0000-0000D0060000}"/>
    <cellStyle name="1H 7 12" xfId="1530" xr:uid="{00000000-0005-0000-0000-0000D1060000}"/>
    <cellStyle name="1H 7 13" xfId="1531" xr:uid="{00000000-0005-0000-0000-0000D2060000}"/>
    <cellStyle name="1H 7 14" xfId="1532" xr:uid="{00000000-0005-0000-0000-0000D3060000}"/>
    <cellStyle name="1H 7 15" xfId="1533" xr:uid="{00000000-0005-0000-0000-0000D4060000}"/>
    <cellStyle name="1H 7 16" xfId="1534" xr:uid="{00000000-0005-0000-0000-0000D5060000}"/>
    <cellStyle name="1H 7 17" xfId="1535" xr:uid="{00000000-0005-0000-0000-0000D6060000}"/>
    <cellStyle name="1H 7 18" xfId="1536" xr:uid="{00000000-0005-0000-0000-0000D7060000}"/>
    <cellStyle name="1H 7 19" xfId="1537" xr:uid="{00000000-0005-0000-0000-0000D8060000}"/>
    <cellStyle name="1H 7 2" xfId="1538" xr:uid="{00000000-0005-0000-0000-0000D9060000}"/>
    <cellStyle name="1H 7 2 2" xfId="1539" xr:uid="{00000000-0005-0000-0000-0000DA060000}"/>
    <cellStyle name="1H 7 20" xfId="1540" xr:uid="{00000000-0005-0000-0000-0000DB060000}"/>
    <cellStyle name="1H 7 3" xfId="1541" xr:uid="{00000000-0005-0000-0000-0000DC060000}"/>
    <cellStyle name="1H 7 3 2" xfId="1542" xr:uid="{00000000-0005-0000-0000-0000DD060000}"/>
    <cellStyle name="1H 7 4" xfId="1543" xr:uid="{00000000-0005-0000-0000-0000DE060000}"/>
    <cellStyle name="1H 7 4 2" xfId="1544" xr:uid="{00000000-0005-0000-0000-0000DF060000}"/>
    <cellStyle name="1H 7 5" xfId="1545" xr:uid="{00000000-0005-0000-0000-0000E0060000}"/>
    <cellStyle name="1H 7 5 2" xfId="1546" xr:uid="{00000000-0005-0000-0000-0000E1060000}"/>
    <cellStyle name="1H 7 6" xfId="1547" xr:uid="{00000000-0005-0000-0000-0000E2060000}"/>
    <cellStyle name="1H 7 7" xfId="1548" xr:uid="{00000000-0005-0000-0000-0000E3060000}"/>
    <cellStyle name="1H 7 8" xfId="1549" xr:uid="{00000000-0005-0000-0000-0000E4060000}"/>
    <cellStyle name="1H 7 9" xfId="1550" xr:uid="{00000000-0005-0000-0000-0000E5060000}"/>
    <cellStyle name="1H 8" xfId="1551" xr:uid="{00000000-0005-0000-0000-0000E6060000}"/>
    <cellStyle name="1H 8 10" xfId="1552" xr:uid="{00000000-0005-0000-0000-0000E7060000}"/>
    <cellStyle name="1H 8 11" xfId="1553" xr:uid="{00000000-0005-0000-0000-0000E8060000}"/>
    <cellStyle name="1H 8 12" xfId="1554" xr:uid="{00000000-0005-0000-0000-0000E9060000}"/>
    <cellStyle name="1H 8 13" xfId="1555" xr:uid="{00000000-0005-0000-0000-0000EA060000}"/>
    <cellStyle name="1H 8 14" xfId="1556" xr:uid="{00000000-0005-0000-0000-0000EB060000}"/>
    <cellStyle name="1H 8 15" xfId="1557" xr:uid="{00000000-0005-0000-0000-0000EC060000}"/>
    <cellStyle name="1H 8 16" xfId="1558" xr:uid="{00000000-0005-0000-0000-0000ED060000}"/>
    <cellStyle name="1H 8 17" xfId="1559" xr:uid="{00000000-0005-0000-0000-0000EE060000}"/>
    <cellStyle name="1H 8 18" xfId="1560" xr:uid="{00000000-0005-0000-0000-0000EF060000}"/>
    <cellStyle name="1H 8 19" xfId="1561" xr:uid="{00000000-0005-0000-0000-0000F0060000}"/>
    <cellStyle name="1H 8 2" xfId="1562" xr:uid="{00000000-0005-0000-0000-0000F1060000}"/>
    <cellStyle name="1H 8 20" xfId="1563" xr:uid="{00000000-0005-0000-0000-0000F2060000}"/>
    <cellStyle name="1H 8 3" xfId="1564" xr:uid="{00000000-0005-0000-0000-0000F3060000}"/>
    <cellStyle name="1H 8 4" xfId="1565" xr:uid="{00000000-0005-0000-0000-0000F4060000}"/>
    <cellStyle name="1H 8 5" xfId="1566" xr:uid="{00000000-0005-0000-0000-0000F5060000}"/>
    <cellStyle name="1H 8 6" xfId="1567" xr:uid="{00000000-0005-0000-0000-0000F6060000}"/>
    <cellStyle name="1H 8 7" xfId="1568" xr:uid="{00000000-0005-0000-0000-0000F7060000}"/>
    <cellStyle name="1H 8 8" xfId="1569" xr:uid="{00000000-0005-0000-0000-0000F8060000}"/>
    <cellStyle name="1H 8 9" xfId="1570" xr:uid="{00000000-0005-0000-0000-0000F9060000}"/>
    <cellStyle name="1H 9" xfId="1571" xr:uid="{00000000-0005-0000-0000-0000FA060000}"/>
    <cellStyle name="1H 9 10" xfId="1572" xr:uid="{00000000-0005-0000-0000-0000FB060000}"/>
    <cellStyle name="1H 9 11" xfId="1573" xr:uid="{00000000-0005-0000-0000-0000FC060000}"/>
    <cellStyle name="1H 9 12" xfId="1574" xr:uid="{00000000-0005-0000-0000-0000FD060000}"/>
    <cellStyle name="1H 9 13" xfId="1575" xr:uid="{00000000-0005-0000-0000-0000FE060000}"/>
    <cellStyle name="1H 9 14" xfId="1576" xr:uid="{00000000-0005-0000-0000-0000FF060000}"/>
    <cellStyle name="1H 9 15" xfId="1577" xr:uid="{00000000-0005-0000-0000-000000070000}"/>
    <cellStyle name="1H 9 16" xfId="1578" xr:uid="{00000000-0005-0000-0000-000001070000}"/>
    <cellStyle name="1H 9 17" xfId="1579" xr:uid="{00000000-0005-0000-0000-000002070000}"/>
    <cellStyle name="1H 9 18" xfId="1580" xr:uid="{00000000-0005-0000-0000-000003070000}"/>
    <cellStyle name="1H 9 19" xfId="1581" xr:uid="{00000000-0005-0000-0000-000004070000}"/>
    <cellStyle name="1H 9 2" xfId="1582" xr:uid="{00000000-0005-0000-0000-000005070000}"/>
    <cellStyle name="1H 9 20" xfId="1583" xr:uid="{00000000-0005-0000-0000-000006070000}"/>
    <cellStyle name="1H 9 3" xfId="1584" xr:uid="{00000000-0005-0000-0000-000007070000}"/>
    <cellStyle name="1H 9 4" xfId="1585" xr:uid="{00000000-0005-0000-0000-000008070000}"/>
    <cellStyle name="1H 9 5" xfId="1586" xr:uid="{00000000-0005-0000-0000-000009070000}"/>
    <cellStyle name="1H 9 6" xfId="1587" xr:uid="{00000000-0005-0000-0000-00000A070000}"/>
    <cellStyle name="1H 9 7" xfId="1588" xr:uid="{00000000-0005-0000-0000-00000B070000}"/>
    <cellStyle name="1H 9 8" xfId="1589" xr:uid="{00000000-0005-0000-0000-00000C070000}"/>
    <cellStyle name="1H 9 9" xfId="1590" xr:uid="{00000000-0005-0000-0000-00000D070000}"/>
    <cellStyle name="1H_0609 Tax Accrual" xfId="1591" xr:uid="{00000000-0005-0000-0000-00000E070000}"/>
    <cellStyle name="1MMs1Place" xfId="1592" xr:uid="{00000000-0005-0000-0000-00000F070000}"/>
    <cellStyle name="1MMs2Places" xfId="1593" xr:uid="{00000000-0005-0000-0000-000010070000}"/>
    <cellStyle name="1N" xfId="1594" xr:uid="{00000000-0005-0000-0000-000011070000}"/>
    <cellStyle name="1N 10" xfId="1595" xr:uid="{00000000-0005-0000-0000-000012070000}"/>
    <cellStyle name="1N 10 10" xfId="1596" xr:uid="{00000000-0005-0000-0000-000013070000}"/>
    <cellStyle name="1N 10 11" xfId="1597" xr:uid="{00000000-0005-0000-0000-000014070000}"/>
    <cellStyle name="1N 10 12" xfId="1598" xr:uid="{00000000-0005-0000-0000-000015070000}"/>
    <cellStyle name="1N 10 13" xfId="1599" xr:uid="{00000000-0005-0000-0000-000016070000}"/>
    <cellStyle name="1N 10 14" xfId="1600" xr:uid="{00000000-0005-0000-0000-000017070000}"/>
    <cellStyle name="1N 10 15" xfId="1601" xr:uid="{00000000-0005-0000-0000-000018070000}"/>
    <cellStyle name="1N 10 16" xfId="1602" xr:uid="{00000000-0005-0000-0000-000019070000}"/>
    <cellStyle name="1N 10 17" xfId="1603" xr:uid="{00000000-0005-0000-0000-00001A070000}"/>
    <cellStyle name="1N 10 18" xfId="1604" xr:uid="{00000000-0005-0000-0000-00001B070000}"/>
    <cellStyle name="1N 10 19" xfId="1605" xr:uid="{00000000-0005-0000-0000-00001C070000}"/>
    <cellStyle name="1N 10 2" xfId="1606" xr:uid="{00000000-0005-0000-0000-00001D070000}"/>
    <cellStyle name="1N 10 20" xfId="1607" xr:uid="{00000000-0005-0000-0000-00001E070000}"/>
    <cellStyle name="1N 10 21" xfId="1608" xr:uid="{00000000-0005-0000-0000-00001F070000}"/>
    <cellStyle name="1N 10 22" xfId="1609" xr:uid="{00000000-0005-0000-0000-000020070000}"/>
    <cellStyle name="1N 10 23" xfId="1610" xr:uid="{00000000-0005-0000-0000-000021070000}"/>
    <cellStyle name="1N 10 24" xfId="1611" xr:uid="{00000000-0005-0000-0000-000022070000}"/>
    <cellStyle name="1N 10 3" xfId="1612" xr:uid="{00000000-0005-0000-0000-000023070000}"/>
    <cellStyle name="1N 10 4" xfId="1613" xr:uid="{00000000-0005-0000-0000-000024070000}"/>
    <cellStyle name="1N 10 5" xfId="1614" xr:uid="{00000000-0005-0000-0000-000025070000}"/>
    <cellStyle name="1N 10 6" xfId="1615" xr:uid="{00000000-0005-0000-0000-000026070000}"/>
    <cellStyle name="1N 10 7" xfId="1616" xr:uid="{00000000-0005-0000-0000-000027070000}"/>
    <cellStyle name="1N 10 8" xfId="1617" xr:uid="{00000000-0005-0000-0000-000028070000}"/>
    <cellStyle name="1N 10 9" xfId="1618" xr:uid="{00000000-0005-0000-0000-000029070000}"/>
    <cellStyle name="1N 11" xfId="1619" xr:uid="{00000000-0005-0000-0000-00002A070000}"/>
    <cellStyle name="1N 12" xfId="1620" xr:uid="{00000000-0005-0000-0000-00002B070000}"/>
    <cellStyle name="1N 13" xfId="1621" xr:uid="{00000000-0005-0000-0000-00002C070000}"/>
    <cellStyle name="1N 14" xfId="1622" xr:uid="{00000000-0005-0000-0000-00002D070000}"/>
    <cellStyle name="1N 15" xfId="1623" xr:uid="{00000000-0005-0000-0000-00002E070000}"/>
    <cellStyle name="1N 16" xfId="1624" xr:uid="{00000000-0005-0000-0000-00002F070000}"/>
    <cellStyle name="1N 17" xfId="1625" xr:uid="{00000000-0005-0000-0000-000030070000}"/>
    <cellStyle name="1N 18" xfId="1626" xr:uid="{00000000-0005-0000-0000-000031070000}"/>
    <cellStyle name="1N 19" xfId="1627" xr:uid="{00000000-0005-0000-0000-000032070000}"/>
    <cellStyle name="1N 2" xfId="1628" xr:uid="{00000000-0005-0000-0000-000033070000}"/>
    <cellStyle name="1N 2 10" xfId="1629" xr:uid="{00000000-0005-0000-0000-000034070000}"/>
    <cellStyle name="1N 2 11" xfId="1630" xr:uid="{00000000-0005-0000-0000-000035070000}"/>
    <cellStyle name="1N 2 12" xfId="1631" xr:uid="{00000000-0005-0000-0000-000036070000}"/>
    <cellStyle name="1N 2 13" xfId="1632" xr:uid="{00000000-0005-0000-0000-000037070000}"/>
    <cellStyle name="1N 2 14" xfId="1633" xr:uid="{00000000-0005-0000-0000-000038070000}"/>
    <cellStyle name="1N 2 15" xfId="1634" xr:uid="{00000000-0005-0000-0000-000039070000}"/>
    <cellStyle name="1N 2 16" xfId="1635" xr:uid="{00000000-0005-0000-0000-00003A070000}"/>
    <cellStyle name="1N 2 17" xfId="1636" xr:uid="{00000000-0005-0000-0000-00003B070000}"/>
    <cellStyle name="1N 2 18" xfId="1637" xr:uid="{00000000-0005-0000-0000-00003C070000}"/>
    <cellStyle name="1N 2 19" xfId="1638" xr:uid="{00000000-0005-0000-0000-00003D070000}"/>
    <cellStyle name="1N 2 2" xfId="1639" xr:uid="{00000000-0005-0000-0000-00003E070000}"/>
    <cellStyle name="1N 2 2 10" xfId="1640" xr:uid="{00000000-0005-0000-0000-00003F070000}"/>
    <cellStyle name="1N 2 2 11" xfId="1641" xr:uid="{00000000-0005-0000-0000-000040070000}"/>
    <cellStyle name="1N 2 2 12" xfId="1642" xr:uid="{00000000-0005-0000-0000-000041070000}"/>
    <cellStyle name="1N 2 2 13" xfId="1643" xr:uid="{00000000-0005-0000-0000-000042070000}"/>
    <cellStyle name="1N 2 2 14" xfId="1644" xr:uid="{00000000-0005-0000-0000-000043070000}"/>
    <cellStyle name="1N 2 2 15" xfId="1645" xr:uid="{00000000-0005-0000-0000-000044070000}"/>
    <cellStyle name="1N 2 2 16" xfId="1646" xr:uid="{00000000-0005-0000-0000-000045070000}"/>
    <cellStyle name="1N 2 2 17" xfId="1647" xr:uid="{00000000-0005-0000-0000-000046070000}"/>
    <cellStyle name="1N 2 2 18" xfId="1648" xr:uid="{00000000-0005-0000-0000-000047070000}"/>
    <cellStyle name="1N 2 2 19" xfId="1649" xr:uid="{00000000-0005-0000-0000-000048070000}"/>
    <cellStyle name="1N 2 2 2" xfId="1650" xr:uid="{00000000-0005-0000-0000-000049070000}"/>
    <cellStyle name="1N 2 2 20" xfId="1651" xr:uid="{00000000-0005-0000-0000-00004A070000}"/>
    <cellStyle name="1N 2 2 3" xfId="1652" xr:uid="{00000000-0005-0000-0000-00004B070000}"/>
    <cellStyle name="1N 2 2 4" xfId="1653" xr:uid="{00000000-0005-0000-0000-00004C070000}"/>
    <cellStyle name="1N 2 2 5" xfId="1654" xr:uid="{00000000-0005-0000-0000-00004D070000}"/>
    <cellStyle name="1N 2 2 6" xfId="1655" xr:uid="{00000000-0005-0000-0000-00004E070000}"/>
    <cellStyle name="1N 2 2 7" xfId="1656" xr:uid="{00000000-0005-0000-0000-00004F070000}"/>
    <cellStyle name="1N 2 2 8" xfId="1657" xr:uid="{00000000-0005-0000-0000-000050070000}"/>
    <cellStyle name="1N 2 2 9" xfId="1658" xr:uid="{00000000-0005-0000-0000-000051070000}"/>
    <cellStyle name="1N 2 20" xfId="1659" xr:uid="{00000000-0005-0000-0000-000052070000}"/>
    <cellStyle name="1N 2 21" xfId="1660" xr:uid="{00000000-0005-0000-0000-000053070000}"/>
    <cellStyle name="1N 2 22" xfId="1661" xr:uid="{00000000-0005-0000-0000-000054070000}"/>
    <cellStyle name="1N 2 23" xfId="1662" xr:uid="{00000000-0005-0000-0000-000055070000}"/>
    <cellStyle name="1N 2 24" xfId="1663" xr:uid="{00000000-0005-0000-0000-000056070000}"/>
    <cellStyle name="1N 2 25" xfId="1664" xr:uid="{00000000-0005-0000-0000-000057070000}"/>
    <cellStyle name="1N 2 26" xfId="1665" xr:uid="{00000000-0005-0000-0000-000058070000}"/>
    <cellStyle name="1N 2 27" xfId="1666" xr:uid="{00000000-0005-0000-0000-000059070000}"/>
    <cellStyle name="1N 2 3" xfId="1667" xr:uid="{00000000-0005-0000-0000-00005A070000}"/>
    <cellStyle name="1N 2 3 10" xfId="1668" xr:uid="{00000000-0005-0000-0000-00005B070000}"/>
    <cellStyle name="1N 2 3 11" xfId="1669" xr:uid="{00000000-0005-0000-0000-00005C070000}"/>
    <cellStyle name="1N 2 3 12" xfId="1670" xr:uid="{00000000-0005-0000-0000-00005D070000}"/>
    <cellStyle name="1N 2 3 13" xfId="1671" xr:uid="{00000000-0005-0000-0000-00005E070000}"/>
    <cellStyle name="1N 2 3 14" xfId="1672" xr:uid="{00000000-0005-0000-0000-00005F070000}"/>
    <cellStyle name="1N 2 3 15" xfId="1673" xr:uid="{00000000-0005-0000-0000-000060070000}"/>
    <cellStyle name="1N 2 3 16" xfId="1674" xr:uid="{00000000-0005-0000-0000-000061070000}"/>
    <cellStyle name="1N 2 3 17" xfId="1675" xr:uid="{00000000-0005-0000-0000-000062070000}"/>
    <cellStyle name="1N 2 3 18" xfId="1676" xr:uid="{00000000-0005-0000-0000-000063070000}"/>
    <cellStyle name="1N 2 3 19" xfId="1677" xr:uid="{00000000-0005-0000-0000-000064070000}"/>
    <cellStyle name="1N 2 3 2" xfId="1678" xr:uid="{00000000-0005-0000-0000-000065070000}"/>
    <cellStyle name="1N 2 3 20" xfId="1679" xr:uid="{00000000-0005-0000-0000-000066070000}"/>
    <cellStyle name="1N 2 3 3" xfId="1680" xr:uid="{00000000-0005-0000-0000-000067070000}"/>
    <cellStyle name="1N 2 3 4" xfId="1681" xr:uid="{00000000-0005-0000-0000-000068070000}"/>
    <cellStyle name="1N 2 3 5" xfId="1682" xr:uid="{00000000-0005-0000-0000-000069070000}"/>
    <cellStyle name="1N 2 3 6" xfId="1683" xr:uid="{00000000-0005-0000-0000-00006A070000}"/>
    <cellStyle name="1N 2 3 7" xfId="1684" xr:uid="{00000000-0005-0000-0000-00006B070000}"/>
    <cellStyle name="1N 2 3 8" xfId="1685" xr:uid="{00000000-0005-0000-0000-00006C070000}"/>
    <cellStyle name="1N 2 3 9" xfId="1686" xr:uid="{00000000-0005-0000-0000-00006D070000}"/>
    <cellStyle name="1N 2 4" xfId="1687" xr:uid="{00000000-0005-0000-0000-00006E070000}"/>
    <cellStyle name="1N 2 4 10" xfId="1688" xr:uid="{00000000-0005-0000-0000-00006F070000}"/>
    <cellStyle name="1N 2 4 11" xfId="1689" xr:uid="{00000000-0005-0000-0000-000070070000}"/>
    <cellStyle name="1N 2 4 12" xfId="1690" xr:uid="{00000000-0005-0000-0000-000071070000}"/>
    <cellStyle name="1N 2 4 13" xfId="1691" xr:uid="{00000000-0005-0000-0000-000072070000}"/>
    <cellStyle name="1N 2 4 14" xfId="1692" xr:uid="{00000000-0005-0000-0000-000073070000}"/>
    <cellStyle name="1N 2 4 15" xfId="1693" xr:uid="{00000000-0005-0000-0000-000074070000}"/>
    <cellStyle name="1N 2 4 16" xfId="1694" xr:uid="{00000000-0005-0000-0000-000075070000}"/>
    <cellStyle name="1N 2 4 17" xfId="1695" xr:uid="{00000000-0005-0000-0000-000076070000}"/>
    <cellStyle name="1N 2 4 18" xfId="1696" xr:uid="{00000000-0005-0000-0000-000077070000}"/>
    <cellStyle name="1N 2 4 19" xfId="1697" xr:uid="{00000000-0005-0000-0000-000078070000}"/>
    <cellStyle name="1N 2 4 2" xfId="1698" xr:uid="{00000000-0005-0000-0000-000079070000}"/>
    <cellStyle name="1N 2 4 20" xfId="1699" xr:uid="{00000000-0005-0000-0000-00007A070000}"/>
    <cellStyle name="1N 2 4 3" xfId="1700" xr:uid="{00000000-0005-0000-0000-00007B070000}"/>
    <cellStyle name="1N 2 4 4" xfId="1701" xr:uid="{00000000-0005-0000-0000-00007C070000}"/>
    <cellStyle name="1N 2 4 5" xfId="1702" xr:uid="{00000000-0005-0000-0000-00007D070000}"/>
    <cellStyle name="1N 2 4 6" xfId="1703" xr:uid="{00000000-0005-0000-0000-00007E070000}"/>
    <cellStyle name="1N 2 4 7" xfId="1704" xr:uid="{00000000-0005-0000-0000-00007F070000}"/>
    <cellStyle name="1N 2 4 8" xfId="1705" xr:uid="{00000000-0005-0000-0000-000080070000}"/>
    <cellStyle name="1N 2 4 9" xfId="1706" xr:uid="{00000000-0005-0000-0000-000081070000}"/>
    <cellStyle name="1N 2 5" xfId="1707" xr:uid="{00000000-0005-0000-0000-000082070000}"/>
    <cellStyle name="1N 2 6" xfId="1708" xr:uid="{00000000-0005-0000-0000-000083070000}"/>
    <cellStyle name="1N 2 7" xfId="1709" xr:uid="{00000000-0005-0000-0000-000084070000}"/>
    <cellStyle name="1N 2 8" xfId="1710" xr:uid="{00000000-0005-0000-0000-000085070000}"/>
    <cellStyle name="1N 2 9" xfId="1711" xr:uid="{00000000-0005-0000-0000-000086070000}"/>
    <cellStyle name="1N 20" xfId="1712" xr:uid="{00000000-0005-0000-0000-000087070000}"/>
    <cellStyle name="1N 21" xfId="1713" xr:uid="{00000000-0005-0000-0000-000088070000}"/>
    <cellStyle name="1N 22" xfId="1714" xr:uid="{00000000-0005-0000-0000-000089070000}"/>
    <cellStyle name="1N 23" xfId="1715" xr:uid="{00000000-0005-0000-0000-00008A070000}"/>
    <cellStyle name="1N 24" xfId="1716" xr:uid="{00000000-0005-0000-0000-00008B070000}"/>
    <cellStyle name="1N 3" xfId="1717" xr:uid="{00000000-0005-0000-0000-00008C070000}"/>
    <cellStyle name="1N 3 10" xfId="1718" xr:uid="{00000000-0005-0000-0000-00008D070000}"/>
    <cellStyle name="1N 3 11" xfId="1719" xr:uid="{00000000-0005-0000-0000-00008E070000}"/>
    <cellStyle name="1N 3 12" xfId="1720" xr:uid="{00000000-0005-0000-0000-00008F070000}"/>
    <cellStyle name="1N 3 13" xfId="1721" xr:uid="{00000000-0005-0000-0000-000090070000}"/>
    <cellStyle name="1N 3 14" xfId="1722" xr:uid="{00000000-0005-0000-0000-000091070000}"/>
    <cellStyle name="1N 3 15" xfId="1723" xr:uid="{00000000-0005-0000-0000-000092070000}"/>
    <cellStyle name="1N 3 16" xfId="1724" xr:uid="{00000000-0005-0000-0000-000093070000}"/>
    <cellStyle name="1N 3 17" xfId="1725" xr:uid="{00000000-0005-0000-0000-000094070000}"/>
    <cellStyle name="1N 3 18" xfId="1726" xr:uid="{00000000-0005-0000-0000-000095070000}"/>
    <cellStyle name="1N 3 19" xfId="1727" xr:uid="{00000000-0005-0000-0000-000096070000}"/>
    <cellStyle name="1N 3 2" xfId="1728" xr:uid="{00000000-0005-0000-0000-000097070000}"/>
    <cellStyle name="1N 3 2 10" xfId="1729" xr:uid="{00000000-0005-0000-0000-000098070000}"/>
    <cellStyle name="1N 3 2 11" xfId="1730" xr:uid="{00000000-0005-0000-0000-000099070000}"/>
    <cellStyle name="1N 3 2 12" xfId="1731" xr:uid="{00000000-0005-0000-0000-00009A070000}"/>
    <cellStyle name="1N 3 2 13" xfId="1732" xr:uid="{00000000-0005-0000-0000-00009B070000}"/>
    <cellStyle name="1N 3 2 14" xfId="1733" xr:uid="{00000000-0005-0000-0000-00009C070000}"/>
    <cellStyle name="1N 3 2 15" xfId="1734" xr:uid="{00000000-0005-0000-0000-00009D070000}"/>
    <cellStyle name="1N 3 2 16" xfId="1735" xr:uid="{00000000-0005-0000-0000-00009E070000}"/>
    <cellStyle name="1N 3 2 17" xfId="1736" xr:uid="{00000000-0005-0000-0000-00009F070000}"/>
    <cellStyle name="1N 3 2 18" xfId="1737" xr:uid="{00000000-0005-0000-0000-0000A0070000}"/>
    <cellStyle name="1N 3 2 19" xfId="1738" xr:uid="{00000000-0005-0000-0000-0000A1070000}"/>
    <cellStyle name="1N 3 2 2" xfId="1739" xr:uid="{00000000-0005-0000-0000-0000A2070000}"/>
    <cellStyle name="1N 3 2 20" xfId="1740" xr:uid="{00000000-0005-0000-0000-0000A3070000}"/>
    <cellStyle name="1N 3 2 3" xfId="1741" xr:uid="{00000000-0005-0000-0000-0000A4070000}"/>
    <cellStyle name="1N 3 2 4" xfId="1742" xr:uid="{00000000-0005-0000-0000-0000A5070000}"/>
    <cellStyle name="1N 3 2 5" xfId="1743" xr:uid="{00000000-0005-0000-0000-0000A6070000}"/>
    <cellStyle name="1N 3 2 6" xfId="1744" xr:uid="{00000000-0005-0000-0000-0000A7070000}"/>
    <cellStyle name="1N 3 2 7" xfId="1745" xr:uid="{00000000-0005-0000-0000-0000A8070000}"/>
    <cellStyle name="1N 3 2 8" xfId="1746" xr:uid="{00000000-0005-0000-0000-0000A9070000}"/>
    <cellStyle name="1N 3 2 9" xfId="1747" xr:uid="{00000000-0005-0000-0000-0000AA070000}"/>
    <cellStyle name="1N 3 20" xfId="1748" xr:uid="{00000000-0005-0000-0000-0000AB070000}"/>
    <cellStyle name="1N 3 21" xfId="1749" xr:uid="{00000000-0005-0000-0000-0000AC070000}"/>
    <cellStyle name="1N 3 22" xfId="1750" xr:uid="{00000000-0005-0000-0000-0000AD070000}"/>
    <cellStyle name="1N 3 23" xfId="1751" xr:uid="{00000000-0005-0000-0000-0000AE070000}"/>
    <cellStyle name="1N 3 24" xfId="1752" xr:uid="{00000000-0005-0000-0000-0000AF070000}"/>
    <cellStyle name="1N 3 25" xfId="1753" xr:uid="{00000000-0005-0000-0000-0000B0070000}"/>
    <cellStyle name="1N 3 26" xfId="1754" xr:uid="{00000000-0005-0000-0000-0000B1070000}"/>
    <cellStyle name="1N 3 27" xfId="1755" xr:uid="{00000000-0005-0000-0000-0000B2070000}"/>
    <cellStyle name="1N 3 3" xfId="1756" xr:uid="{00000000-0005-0000-0000-0000B3070000}"/>
    <cellStyle name="1N 3 3 10" xfId="1757" xr:uid="{00000000-0005-0000-0000-0000B4070000}"/>
    <cellStyle name="1N 3 3 11" xfId="1758" xr:uid="{00000000-0005-0000-0000-0000B5070000}"/>
    <cellStyle name="1N 3 3 12" xfId="1759" xr:uid="{00000000-0005-0000-0000-0000B6070000}"/>
    <cellStyle name="1N 3 3 13" xfId="1760" xr:uid="{00000000-0005-0000-0000-0000B7070000}"/>
    <cellStyle name="1N 3 3 14" xfId="1761" xr:uid="{00000000-0005-0000-0000-0000B8070000}"/>
    <cellStyle name="1N 3 3 15" xfId="1762" xr:uid="{00000000-0005-0000-0000-0000B9070000}"/>
    <cellStyle name="1N 3 3 16" xfId="1763" xr:uid="{00000000-0005-0000-0000-0000BA070000}"/>
    <cellStyle name="1N 3 3 17" xfId="1764" xr:uid="{00000000-0005-0000-0000-0000BB070000}"/>
    <cellStyle name="1N 3 3 18" xfId="1765" xr:uid="{00000000-0005-0000-0000-0000BC070000}"/>
    <cellStyle name="1N 3 3 19" xfId="1766" xr:uid="{00000000-0005-0000-0000-0000BD070000}"/>
    <cellStyle name="1N 3 3 2" xfId="1767" xr:uid="{00000000-0005-0000-0000-0000BE070000}"/>
    <cellStyle name="1N 3 3 20" xfId="1768" xr:uid="{00000000-0005-0000-0000-0000BF070000}"/>
    <cellStyle name="1N 3 3 3" xfId="1769" xr:uid="{00000000-0005-0000-0000-0000C0070000}"/>
    <cellStyle name="1N 3 3 4" xfId="1770" xr:uid="{00000000-0005-0000-0000-0000C1070000}"/>
    <cellStyle name="1N 3 3 5" xfId="1771" xr:uid="{00000000-0005-0000-0000-0000C2070000}"/>
    <cellStyle name="1N 3 3 6" xfId="1772" xr:uid="{00000000-0005-0000-0000-0000C3070000}"/>
    <cellStyle name="1N 3 3 7" xfId="1773" xr:uid="{00000000-0005-0000-0000-0000C4070000}"/>
    <cellStyle name="1N 3 3 8" xfId="1774" xr:uid="{00000000-0005-0000-0000-0000C5070000}"/>
    <cellStyle name="1N 3 3 9" xfId="1775" xr:uid="{00000000-0005-0000-0000-0000C6070000}"/>
    <cellStyle name="1N 3 4" xfId="1776" xr:uid="{00000000-0005-0000-0000-0000C7070000}"/>
    <cellStyle name="1N 3 4 10" xfId="1777" xr:uid="{00000000-0005-0000-0000-0000C8070000}"/>
    <cellStyle name="1N 3 4 11" xfId="1778" xr:uid="{00000000-0005-0000-0000-0000C9070000}"/>
    <cellStyle name="1N 3 4 12" xfId="1779" xr:uid="{00000000-0005-0000-0000-0000CA070000}"/>
    <cellStyle name="1N 3 4 13" xfId="1780" xr:uid="{00000000-0005-0000-0000-0000CB070000}"/>
    <cellStyle name="1N 3 4 14" xfId="1781" xr:uid="{00000000-0005-0000-0000-0000CC070000}"/>
    <cellStyle name="1N 3 4 15" xfId="1782" xr:uid="{00000000-0005-0000-0000-0000CD070000}"/>
    <cellStyle name="1N 3 4 16" xfId="1783" xr:uid="{00000000-0005-0000-0000-0000CE070000}"/>
    <cellStyle name="1N 3 4 17" xfId="1784" xr:uid="{00000000-0005-0000-0000-0000CF070000}"/>
    <cellStyle name="1N 3 4 18" xfId="1785" xr:uid="{00000000-0005-0000-0000-0000D0070000}"/>
    <cellStyle name="1N 3 4 19" xfId="1786" xr:uid="{00000000-0005-0000-0000-0000D1070000}"/>
    <cellStyle name="1N 3 4 2" xfId="1787" xr:uid="{00000000-0005-0000-0000-0000D2070000}"/>
    <cellStyle name="1N 3 4 20" xfId="1788" xr:uid="{00000000-0005-0000-0000-0000D3070000}"/>
    <cellStyle name="1N 3 4 3" xfId="1789" xr:uid="{00000000-0005-0000-0000-0000D4070000}"/>
    <cellStyle name="1N 3 4 4" xfId="1790" xr:uid="{00000000-0005-0000-0000-0000D5070000}"/>
    <cellStyle name="1N 3 4 5" xfId="1791" xr:uid="{00000000-0005-0000-0000-0000D6070000}"/>
    <cellStyle name="1N 3 4 6" xfId="1792" xr:uid="{00000000-0005-0000-0000-0000D7070000}"/>
    <cellStyle name="1N 3 4 7" xfId="1793" xr:uid="{00000000-0005-0000-0000-0000D8070000}"/>
    <cellStyle name="1N 3 4 8" xfId="1794" xr:uid="{00000000-0005-0000-0000-0000D9070000}"/>
    <cellStyle name="1N 3 4 9" xfId="1795" xr:uid="{00000000-0005-0000-0000-0000DA070000}"/>
    <cellStyle name="1N 3 5" xfId="1796" xr:uid="{00000000-0005-0000-0000-0000DB070000}"/>
    <cellStyle name="1N 3 6" xfId="1797" xr:uid="{00000000-0005-0000-0000-0000DC070000}"/>
    <cellStyle name="1N 3 7" xfId="1798" xr:uid="{00000000-0005-0000-0000-0000DD070000}"/>
    <cellStyle name="1N 3 8" xfId="1799" xr:uid="{00000000-0005-0000-0000-0000DE070000}"/>
    <cellStyle name="1N 3 9" xfId="1800" xr:uid="{00000000-0005-0000-0000-0000DF070000}"/>
    <cellStyle name="1N 4" xfId="1801" xr:uid="{00000000-0005-0000-0000-0000E0070000}"/>
    <cellStyle name="1N 4 10" xfId="1802" xr:uid="{00000000-0005-0000-0000-0000E1070000}"/>
    <cellStyle name="1N 4 11" xfId="1803" xr:uid="{00000000-0005-0000-0000-0000E2070000}"/>
    <cellStyle name="1N 4 12" xfId="1804" xr:uid="{00000000-0005-0000-0000-0000E3070000}"/>
    <cellStyle name="1N 4 13" xfId="1805" xr:uid="{00000000-0005-0000-0000-0000E4070000}"/>
    <cellStyle name="1N 4 14" xfId="1806" xr:uid="{00000000-0005-0000-0000-0000E5070000}"/>
    <cellStyle name="1N 4 15" xfId="1807" xr:uid="{00000000-0005-0000-0000-0000E6070000}"/>
    <cellStyle name="1N 4 16" xfId="1808" xr:uid="{00000000-0005-0000-0000-0000E7070000}"/>
    <cellStyle name="1N 4 17" xfId="1809" xr:uid="{00000000-0005-0000-0000-0000E8070000}"/>
    <cellStyle name="1N 4 18" xfId="1810" xr:uid="{00000000-0005-0000-0000-0000E9070000}"/>
    <cellStyle name="1N 4 19" xfId="1811" xr:uid="{00000000-0005-0000-0000-0000EA070000}"/>
    <cellStyle name="1N 4 2" xfId="1812" xr:uid="{00000000-0005-0000-0000-0000EB070000}"/>
    <cellStyle name="1N 4 20" xfId="1813" xr:uid="{00000000-0005-0000-0000-0000EC070000}"/>
    <cellStyle name="1N 4 21" xfId="1814" xr:uid="{00000000-0005-0000-0000-0000ED070000}"/>
    <cellStyle name="1N 4 22" xfId="1815" xr:uid="{00000000-0005-0000-0000-0000EE070000}"/>
    <cellStyle name="1N 4 23" xfId="1816" xr:uid="{00000000-0005-0000-0000-0000EF070000}"/>
    <cellStyle name="1N 4 24" xfId="1817" xr:uid="{00000000-0005-0000-0000-0000F0070000}"/>
    <cellStyle name="1N 4 3" xfId="1818" xr:uid="{00000000-0005-0000-0000-0000F1070000}"/>
    <cellStyle name="1N 4 4" xfId="1819" xr:uid="{00000000-0005-0000-0000-0000F2070000}"/>
    <cellStyle name="1N 4 5" xfId="1820" xr:uid="{00000000-0005-0000-0000-0000F3070000}"/>
    <cellStyle name="1N 4 6" xfId="1821" xr:uid="{00000000-0005-0000-0000-0000F4070000}"/>
    <cellStyle name="1N 4 7" xfId="1822" xr:uid="{00000000-0005-0000-0000-0000F5070000}"/>
    <cellStyle name="1N 4 8" xfId="1823" xr:uid="{00000000-0005-0000-0000-0000F6070000}"/>
    <cellStyle name="1N 4 9" xfId="1824" xr:uid="{00000000-0005-0000-0000-0000F7070000}"/>
    <cellStyle name="1N 5" xfId="1825" xr:uid="{00000000-0005-0000-0000-0000F8070000}"/>
    <cellStyle name="1N 5 10" xfId="1826" xr:uid="{00000000-0005-0000-0000-0000F9070000}"/>
    <cellStyle name="1N 5 11" xfId="1827" xr:uid="{00000000-0005-0000-0000-0000FA070000}"/>
    <cellStyle name="1N 5 12" xfId="1828" xr:uid="{00000000-0005-0000-0000-0000FB070000}"/>
    <cellStyle name="1N 5 13" xfId="1829" xr:uid="{00000000-0005-0000-0000-0000FC070000}"/>
    <cellStyle name="1N 5 14" xfId="1830" xr:uid="{00000000-0005-0000-0000-0000FD070000}"/>
    <cellStyle name="1N 5 15" xfId="1831" xr:uid="{00000000-0005-0000-0000-0000FE070000}"/>
    <cellStyle name="1N 5 16" xfId="1832" xr:uid="{00000000-0005-0000-0000-0000FF070000}"/>
    <cellStyle name="1N 5 17" xfId="1833" xr:uid="{00000000-0005-0000-0000-000000080000}"/>
    <cellStyle name="1N 5 18" xfId="1834" xr:uid="{00000000-0005-0000-0000-000001080000}"/>
    <cellStyle name="1N 5 19" xfId="1835" xr:uid="{00000000-0005-0000-0000-000002080000}"/>
    <cellStyle name="1N 5 2" xfId="1836" xr:uid="{00000000-0005-0000-0000-000003080000}"/>
    <cellStyle name="1N 5 20" xfId="1837" xr:uid="{00000000-0005-0000-0000-000004080000}"/>
    <cellStyle name="1N 5 21" xfId="1838" xr:uid="{00000000-0005-0000-0000-000005080000}"/>
    <cellStyle name="1N 5 22" xfId="1839" xr:uid="{00000000-0005-0000-0000-000006080000}"/>
    <cellStyle name="1N 5 23" xfId="1840" xr:uid="{00000000-0005-0000-0000-000007080000}"/>
    <cellStyle name="1N 5 24" xfId="1841" xr:uid="{00000000-0005-0000-0000-000008080000}"/>
    <cellStyle name="1N 5 3" xfId="1842" xr:uid="{00000000-0005-0000-0000-000009080000}"/>
    <cellStyle name="1N 5 4" xfId="1843" xr:uid="{00000000-0005-0000-0000-00000A080000}"/>
    <cellStyle name="1N 5 5" xfId="1844" xr:uid="{00000000-0005-0000-0000-00000B080000}"/>
    <cellStyle name="1N 5 6" xfId="1845" xr:uid="{00000000-0005-0000-0000-00000C080000}"/>
    <cellStyle name="1N 5 7" xfId="1846" xr:uid="{00000000-0005-0000-0000-00000D080000}"/>
    <cellStyle name="1N 5 8" xfId="1847" xr:uid="{00000000-0005-0000-0000-00000E080000}"/>
    <cellStyle name="1N 5 9" xfId="1848" xr:uid="{00000000-0005-0000-0000-00000F080000}"/>
    <cellStyle name="1N 6" xfId="1849" xr:uid="{00000000-0005-0000-0000-000010080000}"/>
    <cellStyle name="1N 6 10" xfId="1850" xr:uid="{00000000-0005-0000-0000-000011080000}"/>
    <cellStyle name="1N 6 11" xfId="1851" xr:uid="{00000000-0005-0000-0000-000012080000}"/>
    <cellStyle name="1N 6 12" xfId="1852" xr:uid="{00000000-0005-0000-0000-000013080000}"/>
    <cellStyle name="1N 6 13" xfId="1853" xr:uid="{00000000-0005-0000-0000-000014080000}"/>
    <cellStyle name="1N 6 14" xfId="1854" xr:uid="{00000000-0005-0000-0000-000015080000}"/>
    <cellStyle name="1N 6 15" xfId="1855" xr:uid="{00000000-0005-0000-0000-000016080000}"/>
    <cellStyle name="1N 6 16" xfId="1856" xr:uid="{00000000-0005-0000-0000-000017080000}"/>
    <cellStyle name="1N 6 17" xfId="1857" xr:uid="{00000000-0005-0000-0000-000018080000}"/>
    <cellStyle name="1N 6 18" xfId="1858" xr:uid="{00000000-0005-0000-0000-000019080000}"/>
    <cellStyle name="1N 6 19" xfId="1859" xr:uid="{00000000-0005-0000-0000-00001A080000}"/>
    <cellStyle name="1N 6 2" xfId="1860" xr:uid="{00000000-0005-0000-0000-00001B080000}"/>
    <cellStyle name="1N 6 20" xfId="1861" xr:uid="{00000000-0005-0000-0000-00001C080000}"/>
    <cellStyle name="1N 6 3" xfId="1862" xr:uid="{00000000-0005-0000-0000-00001D080000}"/>
    <cellStyle name="1N 6 4" xfId="1863" xr:uid="{00000000-0005-0000-0000-00001E080000}"/>
    <cellStyle name="1N 6 5" xfId="1864" xr:uid="{00000000-0005-0000-0000-00001F080000}"/>
    <cellStyle name="1N 6 6" xfId="1865" xr:uid="{00000000-0005-0000-0000-000020080000}"/>
    <cellStyle name="1N 6 7" xfId="1866" xr:uid="{00000000-0005-0000-0000-000021080000}"/>
    <cellStyle name="1N 6 8" xfId="1867" xr:uid="{00000000-0005-0000-0000-000022080000}"/>
    <cellStyle name="1N 6 9" xfId="1868" xr:uid="{00000000-0005-0000-0000-000023080000}"/>
    <cellStyle name="1N 7" xfId="1869" xr:uid="{00000000-0005-0000-0000-000024080000}"/>
    <cellStyle name="1N 7 10" xfId="1870" xr:uid="{00000000-0005-0000-0000-000025080000}"/>
    <cellStyle name="1N 7 11" xfId="1871" xr:uid="{00000000-0005-0000-0000-000026080000}"/>
    <cellStyle name="1N 7 12" xfId="1872" xr:uid="{00000000-0005-0000-0000-000027080000}"/>
    <cellStyle name="1N 7 13" xfId="1873" xr:uid="{00000000-0005-0000-0000-000028080000}"/>
    <cellStyle name="1N 7 14" xfId="1874" xr:uid="{00000000-0005-0000-0000-000029080000}"/>
    <cellStyle name="1N 7 15" xfId="1875" xr:uid="{00000000-0005-0000-0000-00002A080000}"/>
    <cellStyle name="1N 7 16" xfId="1876" xr:uid="{00000000-0005-0000-0000-00002B080000}"/>
    <cellStyle name="1N 7 17" xfId="1877" xr:uid="{00000000-0005-0000-0000-00002C080000}"/>
    <cellStyle name="1N 7 18" xfId="1878" xr:uid="{00000000-0005-0000-0000-00002D080000}"/>
    <cellStyle name="1N 7 19" xfId="1879" xr:uid="{00000000-0005-0000-0000-00002E080000}"/>
    <cellStyle name="1N 7 2" xfId="1880" xr:uid="{00000000-0005-0000-0000-00002F080000}"/>
    <cellStyle name="1N 7 20" xfId="1881" xr:uid="{00000000-0005-0000-0000-000030080000}"/>
    <cellStyle name="1N 7 3" xfId="1882" xr:uid="{00000000-0005-0000-0000-000031080000}"/>
    <cellStyle name="1N 7 4" xfId="1883" xr:uid="{00000000-0005-0000-0000-000032080000}"/>
    <cellStyle name="1N 7 5" xfId="1884" xr:uid="{00000000-0005-0000-0000-000033080000}"/>
    <cellStyle name="1N 7 6" xfId="1885" xr:uid="{00000000-0005-0000-0000-000034080000}"/>
    <cellStyle name="1N 7 7" xfId="1886" xr:uid="{00000000-0005-0000-0000-000035080000}"/>
    <cellStyle name="1N 7 8" xfId="1887" xr:uid="{00000000-0005-0000-0000-000036080000}"/>
    <cellStyle name="1N 7 9" xfId="1888" xr:uid="{00000000-0005-0000-0000-000037080000}"/>
    <cellStyle name="1N 8" xfId="1889" xr:uid="{00000000-0005-0000-0000-000038080000}"/>
    <cellStyle name="1N 8 10" xfId="1890" xr:uid="{00000000-0005-0000-0000-000039080000}"/>
    <cellStyle name="1N 8 11" xfId="1891" xr:uid="{00000000-0005-0000-0000-00003A080000}"/>
    <cellStyle name="1N 8 12" xfId="1892" xr:uid="{00000000-0005-0000-0000-00003B080000}"/>
    <cellStyle name="1N 8 13" xfId="1893" xr:uid="{00000000-0005-0000-0000-00003C080000}"/>
    <cellStyle name="1N 8 14" xfId="1894" xr:uid="{00000000-0005-0000-0000-00003D080000}"/>
    <cellStyle name="1N 8 15" xfId="1895" xr:uid="{00000000-0005-0000-0000-00003E080000}"/>
    <cellStyle name="1N 8 16" xfId="1896" xr:uid="{00000000-0005-0000-0000-00003F080000}"/>
    <cellStyle name="1N 8 17" xfId="1897" xr:uid="{00000000-0005-0000-0000-000040080000}"/>
    <cellStyle name="1N 8 18" xfId="1898" xr:uid="{00000000-0005-0000-0000-000041080000}"/>
    <cellStyle name="1N 8 19" xfId="1899" xr:uid="{00000000-0005-0000-0000-000042080000}"/>
    <cellStyle name="1N 8 2" xfId="1900" xr:uid="{00000000-0005-0000-0000-000043080000}"/>
    <cellStyle name="1N 8 20" xfId="1901" xr:uid="{00000000-0005-0000-0000-000044080000}"/>
    <cellStyle name="1N 8 3" xfId="1902" xr:uid="{00000000-0005-0000-0000-000045080000}"/>
    <cellStyle name="1N 8 4" xfId="1903" xr:uid="{00000000-0005-0000-0000-000046080000}"/>
    <cellStyle name="1N 8 5" xfId="1904" xr:uid="{00000000-0005-0000-0000-000047080000}"/>
    <cellStyle name="1N 8 6" xfId="1905" xr:uid="{00000000-0005-0000-0000-000048080000}"/>
    <cellStyle name="1N 8 7" xfId="1906" xr:uid="{00000000-0005-0000-0000-000049080000}"/>
    <cellStyle name="1N 8 8" xfId="1907" xr:uid="{00000000-0005-0000-0000-00004A080000}"/>
    <cellStyle name="1N 8 9" xfId="1908" xr:uid="{00000000-0005-0000-0000-00004B080000}"/>
    <cellStyle name="1N 9" xfId="1909" xr:uid="{00000000-0005-0000-0000-00004C080000}"/>
    <cellStyle name="1N 9 10" xfId="1910" xr:uid="{00000000-0005-0000-0000-00004D080000}"/>
    <cellStyle name="1N 9 11" xfId="1911" xr:uid="{00000000-0005-0000-0000-00004E080000}"/>
    <cellStyle name="1N 9 12" xfId="1912" xr:uid="{00000000-0005-0000-0000-00004F080000}"/>
    <cellStyle name="1N 9 13" xfId="1913" xr:uid="{00000000-0005-0000-0000-000050080000}"/>
    <cellStyle name="1N 9 14" xfId="1914" xr:uid="{00000000-0005-0000-0000-000051080000}"/>
    <cellStyle name="1N 9 15" xfId="1915" xr:uid="{00000000-0005-0000-0000-000052080000}"/>
    <cellStyle name="1N 9 16" xfId="1916" xr:uid="{00000000-0005-0000-0000-000053080000}"/>
    <cellStyle name="1N 9 17" xfId="1917" xr:uid="{00000000-0005-0000-0000-000054080000}"/>
    <cellStyle name="1N 9 18" xfId="1918" xr:uid="{00000000-0005-0000-0000-000055080000}"/>
    <cellStyle name="1N 9 19" xfId="1919" xr:uid="{00000000-0005-0000-0000-000056080000}"/>
    <cellStyle name="1N 9 2" xfId="1920" xr:uid="{00000000-0005-0000-0000-000057080000}"/>
    <cellStyle name="1N 9 20" xfId="1921" xr:uid="{00000000-0005-0000-0000-000058080000}"/>
    <cellStyle name="1N 9 3" xfId="1922" xr:uid="{00000000-0005-0000-0000-000059080000}"/>
    <cellStyle name="1N 9 4" xfId="1923" xr:uid="{00000000-0005-0000-0000-00005A080000}"/>
    <cellStyle name="1N 9 5" xfId="1924" xr:uid="{00000000-0005-0000-0000-00005B080000}"/>
    <cellStyle name="1N 9 6" xfId="1925" xr:uid="{00000000-0005-0000-0000-00005C080000}"/>
    <cellStyle name="1N 9 7" xfId="1926" xr:uid="{00000000-0005-0000-0000-00005D080000}"/>
    <cellStyle name="1N 9 8" xfId="1927" xr:uid="{00000000-0005-0000-0000-00005E080000}"/>
    <cellStyle name="1N 9 9" xfId="1928" xr:uid="{00000000-0005-0000-0000-00005F080000}"/>
    <cellStyle name="1N_0609 Tax Accrual" xfId="1929" xr:uid="{00000000-0005-0000-0000-000060080000}"/>
    <cellStyle name="1R" xfId="1930" xr:uid="{00000000-0005-0000-0000-000061080000}"/>
    <cellStyle name="1R 10" xfId="1931" xr:uid="{00000000-0005-0000-0000-000062080000}"/>
    <cellStyle name="1R 10 10" xfId="1932" xr:uid="{00000000-0005-0000-0000-000063080000}"/>
    <cellStyle name="1R 10 11" xfId="1933" xr:uid="{00000000-0005-0000-0000-000064080000}"/>
    <cellStyle name="1R 10 12" xfId="1934" xr:uid="{00000000-0005-0000-0000-000065080000}"/>
    <cellStyle name="1R 10 13" xfId="1935" xr:uid="{00000000-0005-0000-0000-000066080000}"/>
    <cellStyle name="1R 10 14" xfId="1936" xr:uid="{00000000-0005-0000-0000-000067080000}"/>
    <cellStyle name="1R 10 15" xfId="1937" xr:uid="{00000000-0005-0000-0000-000068080000}"/>
    <cellStyle name="1R 10 16" xfId="1938" xr:uid="{00000000-0005-0000-0000-000069080000}"/>
    <cellStyle name="1R 10 17" xfId="1939" xr:uid="{00000000-0005-0000-0000-00006A080000}"/>
    <cellStyle name="1R 10 18" xfId="1940" xr:uid="{00000000-0005-0000-0000-00006B080000}"/>
    <cellStyle name="1R 10 19" xfId="1941" xr:uid="{00000000-0005-0000-0000-00006C080000}"/>
    <cellStyle name="1R 10 2" xfId="1942" xr:uid="{00000000-0005-0000-0000-00006D080000}"/>
    <cellStyle name="1R 10 20" xfId="1943" xr:uid="{00000000-0005-0000-0000-00006E080000}"/>
    <cellStyle name="1R 10 21" xfId="1944" xr:uid="{00000000-0005-0000-0000-00006F080000}"/>
    <cellStyle name="1R 10 22" xfId="1945" xr:uid="{00000000-0005-0000-0000-000070080000}"/>
    <cellStyle name="1R 10 23" xfId="1946" xr:uid="{00000000-0005-0000-0000-000071080000}"/>
    <cellStyle name="1R 10 24" xfId="1947" xr:uid="{00000000-0005-0000-0000-000072080000}"/>
    <cellStyle name="1R 10 3" xfId="1948" xr:uid="{00000000-0005-0000-0000-000073080000}"/>
    <cellStyle name="1R 10 4" xfId="1949" xr:uid="{00000000-0005-0000-0000-000074080000}"/>
    <cellStyle name="1R 10 5" xfId="1950" xr:uid="{00000000-0005-0000-0000-000075080000}"/>
    <cellStyle name="1R 10 6" xfId="1951" xr:uid="{00000000-0005-0000-0000-000076080000}"/>
    <cellStyle name="1R 10 7" xfId="1952" xr:uid="{00000000-0005-0000-0000-000077080000}"/>
    <cellStyle name="1R 10 8" xfId="1953" xr:uid="{00000000-0005-0000-0000-000078080000}"/>
    <cellStyle name="1R 10 9" xfId="1954" xr:uid="{00000000-0005-0000-0000-000079080000}"/>
    <cellStyle name="1R 11" xfId="1955" xr:uid="{00000000-0005-0000-0000-00007A080000}"/>
    <cellStyle name="1R 12" xfId="1956" xr:uid="{00000000-0005-0000-0000-00007B080000}"/>
    <cellStyle name="1R 13" xfId="1957" xr:uid="{00000000-0005-0000-0000-00007C080000}"/>
    <cellStyle name="1R 14" xfId="1958" xr:uid="{00000000-0005-0000-0000-00007D080000}"/>
    <cellStyle name="1R 15" xfId="1959" xr:uid="{00000000-0005-0000-0000-00007E080000}"/>
    <cellStyle name="1R 16" xfId="1960" xr:uid="{00000000-0005-0000-0000-00007F080000}"/>
    <cellStyle name="1R 17" xfId="1961" xr:uid="{00000000-0005-0000-0000-000080080000}"/>
    <cellStyle name="1R 18" xfId="1962" xr:uid="{00000000-0005-0000-0000-000081080000}"/>
    <cellStyle name="1R 19" xfId="1963" xr:uid="{00000000-0005-0000-0000-000082080000}"/>
    <cellStyle name="1R 2" xfId="1964" xr:uid="{00000000-0005-0000-0000-000083080000}"/>
    <cellStyle name="1R 2 10" xfId="1965" xr:uid="{00000000-0005-0000-0000-000084080000}"/>
    <cellStyle name="1R 2 11" xfId="1966" xr:uid="{00000000-0005-0000-0000-000085080000}"/>
    <cellStyle name="1R 2 12" xfId="1967" xr:uid="{00000000-0005-0000-0000-000086080000}"/>
    <cellStyle name="1R 2 13" xfId="1968" xr:uid="{00000000-0005-0000-0000-000087080000}"/>
    <cellStyle name="1R 2 14" xfId="1969" xr:uid="{00000000-0005-0000-0000-000088080000}"/>
    <cellStyle name="1R 2 15" xfId="1970" xr:uid="{00000000-0005-0000-0000-000089080000}"/>
    <cellStyle name="1R 2 16" xfId="1971" xr:uid="{00000000-0005-0000-0000-00008A080000}"/>
    <cellStyle name="1R 2 17" xfId="1972" xr:uid="{00000000-0005-0000-0000-00008B080000}"/>
    <cellStyle name="1R 2 18" xfId="1973" xr:uid="{00000000-0005-0000-0000-00008C080000}"/>
    <cellStyle name="1R 2 19" xfId="1974" xr:uid="{00000000-0005-0000-0000-00008D080000}"/>
    <cellStyle name="1R 2 2" xfId="1975" xr:uid="{00000000-0005-0000-0000-00008E080000}"/>
    <cellStyle name="1R 2 2 10" xfId="1976" xr:uid="{00000000-0005-0000-0000-00008F080000}"/>
    <cellStyle name="1R 2 2 11" xfId="1977" xr:uid="{00000000-0005-0000-0000-000090080000}"/>
    <cellStyle name="1R 2 2 12" xfId="1978" xr:uid="{00000000-0005-0000-0000-000091080000}"/>
    <cellStyle name="1R 2 2 13" xfId="1979" xr:uid="{00000000-0005-0000-0000-000092080000}"/>
    <cellStyle name="1R 2 2 14" xfId="1980" xr:uid="{00000000-0005-0000-0000-000093080000}"/>
    <cellStyle name="1R 2 2 15" xfId="1981" xr:uid="{00000000-0005-0000-0000-000094080000}"/>
    <cellStyle name="1R 2 2 16" xfId="1982" xr:uid="{00000000-0005-0000-0000-000095080000}"/>
    <cellStyle name="1R 2 2 17" xfId="1983" xr:uid="{00000000-0005-0000-0000-000096080000}"/>
    <cellStyle name="1R 2 2 18" xfId="1984" xr:uid="{00000000-0005-0000-0000-000097080000}"/>
    <cellStyle name="1R 2 2 19" xfId="1985" xr:uid="{00000000-0005-0000-0000-000098080000}"/>
    <cellStyle name="1R 2 2 2" xfId="1986" xr:uid="{00000000-0005-0000-0000-000099080000}"/>
    <cellStyle name="1R 2 2 20" xfId="1987" xr:uid="{00000000-0005-0000-0000-00009A080000}"/>
    <cellStyle name="1R 2 2 3" xfId="1988" xr:uid="{00000000-0005-0000-0000-00009B080000}"/>
    <cellStyle name="1R 2 2 4" xfId="1989" xr:uid="{00000000-0005-0000-0000-00009C080000}"/>
    <cellStyle name="1R 2 2 5" xfId="1990" xr:uid="{00000000-0005-0000-0000-00009D080000}"/>
    <cellStyle name="1R 2 2 6" xfId="1991" xr:uid="{00000000-0005-0000-0000-00009E080000}"/>
    <cellStyle name="1R 2 2 7" xfId="1992" xr:uid="{00000000-0005-0000-0000-00009F080000}"/>
    <cellStyle name="1R 2 2 8" xfId="1993" xr:uid="{00000000-0005-0000-0000-0000A0080000}"/>
    <cellStyle name="1R 2 2 9" xfId="1994" xr:uid="{00000000-0005-0000-0000-0000A1080000}"/>
    <cellStyle name="1R 2 20" xfId="1995" xr:uid="{00000000-0005-0000-0000-0000A2080000}"/>
    <cellStyle name="1R 2 21" xfId="1996" xr:uid="{00000000-0005-0000-0000-0000A3080000}"/>
    <cellStyle name="1R 2 22" xfId="1997" xr:uid="{00000000-0005-0000-0000-0000A4080000}"/>
    <cellStyle name="1R 2 23" xfId="1998" xr:uid="{00000000-0005-0000-0000-0000A5080000}"/>
    <cellStyle name="1R 2 24" xfId="1999" xr:uid="{00000000-0005-0000-0000-0000A6080000}"/>
    <cellStyle name="1R 2 25" xfId="2000" xr:uid="{00000000-0005-0000-0000-0000A7080000}"/>
    <cellStyle name="1R 2 26" xfId="2001" xr:uid="{00000000-0005-0000-0000-0000A8080000}"/>
    <cellStyle name="1R 2 27" xfId="2002" xr:uid="{00000000-0005-0000-0000-0000A9080000}"/>
    <cellStyle name="1R 2 3" xfId="2003" xr:uid="{00000000-0005-0000-0000-0000AA080000}"/>
    <cellStyle name="1R 2 3 10" xfId="2004" xr:uid="{00000000-0005-0000-0000-0000AB080000}"/>
    <cellStyle name="1R 2 3 11" xfId="2005" xr:uid="{00000000-0005-0000-0000-0000AC080000}"/>
    <cellStyle name="1R 2 3 12" xfId="2006" xr:uid="{00000000-0005-0000-0000-0000AD080000}"/>
    <cellStyle name="1R 2 3 13" xfId="2007" xr:uid="{00000000-0005-0000-0000-0000AE080000}"/>
    <cellStyle name="1R 2 3 14" xfId="2008" xr:uid="{00000000-0005-0000-0000-0000AF080000}"/>
    <cellStyle name="1R 2 3 15" xfId="2009" xr:uid="{00000000-0005-0000-0000-0000B0080000}"/>
    <cellStyle name="1R 2 3 16" xfId="2010" xr:uid="{00000000-0005-0000-0000-0000B1080000}"/>
    <cellStyle name="1R 2 3 17" xfId="2011" xr:uid="{00000000-0005-0000-0000-0000B2080000}"/>
    <cellStyle name="1R 2 3 18" xfId="2012" xr:uid="{00000000-0005-0000-0000-0000B3080000}"/>
    <cellStyle name="1R 2 3 19" xfId="2013" xr:uid="{00000000-0005-0000-0000-0000B4080000}"/>
    <cellStyle name="1R 2 3 2" xfId="2014" xr:uid="{00000000-0005-0000-0000-0000B5080000}"/>
    <cellStyle name="1R 2 3 20" xfId="2015" xr:uid="{00000000-0005-0000-0000-0000B6080000}"/>
    <cellStyle name="1R 2 3 3" xfId="2016" xr:uid="{00000000-0005-0000-0000-0000B7080000}"/>
    <cellStyle name="1R 2 3 4" xfId="2017" xr:uid="{00000000-0005-0000-0000-0000B8080000}"/>
    <cellStyle name="1R 2 3 5" xfId="2018" xr:uid="{00000000-0005-0000-0000-0000B9080000}"/>
    <cellStyle name="1R 2 3 6" xfId="2019" xr:uid="{00000000-0005-0000-0000-0000BA080000}"/>
    <cellStyle name="1R 2 3 7" xfId="2020" xr:uid="{00000000-0005-0000-0000-0000BB080000}"/>
    <cellStyle name="1R 2 3 8" xfId="2021" xr:uid="{00000000-0005-0000-0000-0000BC080000}"/>
    <cellStyle name="1R 2 3 9" xfId="2022" xr:uid="{00000000-0005-0000-0000-0000BD080000}"/>
    <cellStyle name="1R 2 4" xfId="2023" xr:uid="{00000000-0005-0000-0000-0000BE080000}"/>
    <cellStyle name="1R 2 4 10" xfId="2024" xr:uid="{00000000-0005-0000-0000-0000BF080000}"/>
    <cellStyle name="1R 2 4 11" xfId="2025" xr:uid="{00000000-0005-0000-0000-0000C0080000}"/>
    <cellStyle name="1R 2 4 12" xfId="2026" xr:uid="{00000000-0005-0000-0000-0000C1080000}"/>
    <cellStyle name="1R 2 4 13" xfId="2027" xr:uid="{00000000-0005-0000-0000-0000C2080000}"/>
    <cellStyle name="1R 2 4 14" xfId="2028" xr:uid="{00000000-0005-0000-0000-0000C3080000}"/>
    <cellStyle name="1R 2 4 15" xfId="2029" xr:uid="{00000000-0005-0000-0000-0000C4080000}"/>
    <cellStyle name="1R 2 4 16" xfId="2030" xr:uid="{00000000-0005-0000-0000-0000C5080000}"/>
    <cellStyle name="1R 2 4 17" xfId="2031" xr:uid="{00000000-0005-0000-0000-0000C6080000}"/>
    <cellStyle name="1R 2 4 18" xfId="2032" xr:uid="{00000000-0005-0000-0000-0000C7080000}"/>
    <cellStyle name="1R 2 4 19" xfId="2033" xr:uid="{00000000-0005-0000-0000-0000C8080000}"/>
    <cellStyle name="1R 2 4 2" xfId="2034" xr:uid="{00000000-0005-0000-0000-0000C9080000}"/>
    <cellStyle name="1R 2 4 20" xfId="2035" xr:uid="{00000000-0005-0000-0000-0000CA080000}"/>
    <cellStyle name="1R 2 4 3" xfId="2036" xr:uid="{00000000-0005-0000-0000-0000CB080000}"/>
    <cellStyle name="1R 2 4 4" xfId="2037" xr:uid="{00000000-0005-0000-0000-0000CC080000}"/>
    <cellStyle name="1R 2 4 5" xfId="2038" xr:uid="{00000000-0005-0000-0000-0000CD080000}"/>
    <cellStyle name="1R 2 4 6" xfId="2039" xr:uid="{00000000-0005-0000-0000-0000CE080000}"/>
    <cellStyle name="1R 2 4 7" xfId="2040" xr:uid="{00000000-0005-0000-0000-0000CF080000}"/>
    <cellStyle name="1R 2 4 8" xfId="2041" xr:uid="{00000000-0005-0000-0000-0000D0080000}"/>
    <cellStyle name="1R 2 4 9" xfId="2042" xr:uid="{00000000-0005-0000-0000-0000D1080000}"/>
    <cellStyle name="1R 2 5" xfId="2043" xr:uid="{00000000-0005-0000-0000-0000D2080000}"/>
    <cellStyle name="1R 2 6" xfId="2044" xr:uid="{00000000-0005-0000-0000-0000D3080000}"/>
    <cellStyle name="1R 2 7" xfId="2045" xr:uid="{00000000-0005-0000-0000-0000D4080000}"/>
    <cellStyle name="1R 2 8" xfId="2046" xr:uid="{00000000-0005-0000-0000-0000D5080000}"/>
    <cellStyle name="1R 2 9" xfId="2047" xr:uid="{00000000-0005-0000-0000-0000D6080000}"/>
    <cellStyle name="1R 20" xfId="2048" xr:uid="{00000000-0005-0000-0000-0000D7080000}"/>
    <cellStyle name="1R 21" xfId="2049" xr:uid="{00000000-0005-0000-0000-0000D8080000}"/>
    <cellStyle name="1R 22" xfId="2050" xr:uid="{00000000-0005-0000-0000-0000D9080000}"/>
    <cellStyle name="1R 23" xfId="2051" xr:uid="{00000000-0005-0000-0000-0000DA080000}"/>
    <cellStyle name="1R 24" xfId="2052" xr:uid="{00000000-0005-0000-0000-0000DB080000}"/>
    <cellStyle name="1R 25" xfId="2053" xr:uid="{00000000-0005-0000-0000-0000DC080000}"/>
    <cellStyle name="1R 3" xfId="2054" xr:uid="{00000000-0005-0000-0000-0000DD080000}"/>
    <cellStyle name="1R 3 10" xfId="2055" xr:uid="{00000000-0005-0000-0000-0000DE080000}"/>
    <cellStyle name="1R 3 11" xfId="2056" xr:uid="{00000000-0005-0000-0000-0000DF080000}"/>
    <cellStyle name="1R 3 12" xfId="2057" xr:uid="{00000000-0005-0000-0000-0000E0080000}"/>
    <cellStyle name="1R 3 13" xfId="2058" xr:uid="{00000000-0005-0000-0000-0000E1080000}"/>
    <cellStyle name="1R 3 14" xfId="2059" xr:uid="{00000000-0005-0000-0000-0000E2080000}"/>
    <cellStyle name="1R 3 15" xfId="2060" xr:uid="{00000000-0005-0000-0000-0000E3080000}"/>
    <cellStyle name="1R 3 16" xfId="2061" xr:uid="{00000000-0005-0000-0000-0000E4080000}"/>
    <cellStyle name="1R 3 17" xfId="2062" xr:uid="{00000000-0005-0000-0000-0000E5080000}"/>
    <cellStyle name="1R 3 18" xfId="2063" xr:uid="{00000000-0005-0000-0000-0000E6080000}"/>
    <cellStyle name="1R 3 19" xfId="2064" xr:uid="{00000000-0005-0000-0000-0000E7080000}"/>
    <cellStyle name="1R 3 2" xfId="2065" xr:uid="{00000000-0005-0000-0000-0000E8080000}"/>
    <cellStyle name="1R 3 2 10" xfId="2066" xr:uid="{00000000-0005-0000-0000-0000E9080000}"/>
    <cellStyle name="1R 3 2 11" xfId="2067" xr:uid="{00000000-0005-0000-0000-0000EA080000}"/>
    <cellStyle name="1R 3 2 12" xfId="2068" xr:uid="{00000000-0005-0000-0000-0000EB080000}"/>
    <cellStyle name="1R 3 2 13" xfId="2069" xr:uid="{00000000-0005-0000-0000-0000EC080000}"/>
    <cellStyle name="1R 3 2 14" xfId="2070" xr:uid="{00000000-0005-0000-0000-0000ED080000}"/>
    <cellStyle name="1R 3 2 15" xfId="2071" xr:uid="{00000000-0005-0000-0000-0000EE080000}"/>
    <cellStyle name="1R 3 2 16" xfId="2072" xr:uid="{00000000-0005-0000-0000-0000EF080000}"/>
    <cellStyle name="1R 3 2 17" xfId="2073" xr:uid="{00000000-0005-0000-0000-0000F0080000}"/>
    <cellStyle name="1R 3 2 18" xfId="2074" xr:uid="{00000000-0005-0000-0000-0000F1080000}"/>
    <cellStyle name="1R 3 2 19" xfId="2075" xr:uid="{00000000-0005-0000-0000-0000F2080000}"/>
    <cellStyle name="1R 3 2 2" xfId="2076" xr:uid="{00000000-0005-0000-0000-0000F3080000}"/>
    <cellStyle name="1R 3 2 20" xfId="2077" xr:uid="{00000000-0005-0000-0000-0000F4080000}"/>
    <cellStyle name="1R 3 2 3" xfId="2078" xr:uid="{00000000-0005-0000-0000-0000F5080000}"/>
    <cellStyle name="1R 3 2 4" xfId="2079" xr:uid="{00000000-0005-0000-0000-0000F6080000}"/>
    <cellStyle name="1R 3 2 5" xfId="2080" xr:uid="{00000000-0005-0000-0000-0000F7080000}"/>
    <cellStyle name="1R 3 2 6" xfId="2081" xr:uid="{00000000-0005-0000-0000-0000F8080000}"/>
    <cellStyle name="1R 3 2 7" xfId="2082" xr:uid="{00000000-0005-0000-0000-0000F9080000}"/>
    <cellStyle name="1R 3 2 8" xfId="2083" xr:uid="{00000000-0005-0000-0000-0000FA080000}"/>
    <cellStyle name="1R 3 2 9" xfId="2084" xr:uid="{00000000-0005-0000-0000-0000FB080000}"/>
    <cellStyle name="1R 3 20" xfId="2085" xr:uid="{00000000-0005-0000-0000-0000FC080000}"/>
    <cellStyle name="1R 3 21" xfId="2086" xr:uid="{00000000-0005-0000-0000-0000FD080000}"/>
    <cellStyle name="1R 3 22" xfId="2087" xr:uid="{00000000-0005-0000-0000-0000FE080000}"/>
    <cellStyle name="1R 3 23" xfId="2088" xr:uid="{00000000-0005-0000-0000-0000FF080000}"/>
    <cellStyle name="1R 3 24" xfId="2089" xr:uid="{00000000-0005-0000-0000-000000090000}"/>
    <cellStyle name="1R 3 25" xfId="2090" xr:uid="{00000000-0005-0000-0000-000001090000}"/>
    <cellStyle name="1R 3 26" xfId="2091" xr:uid="{00000000-0005-0000-0000-000002090000}"/>
    <cellStyle name="1R 3 27" xfId="2092" xr:uid="{00000000-0005-0000-0000-000003090000}"/>
    <cellStyle name="1R 3 3" xfId="2093" xr:uid="{00000000-0005-0000-0000-000004090000}"/>
    <cellStyle name="1R 3 3 10" xfId="2094" xr:uid="{00000000-0005-0000-0000-000005090000}"/>
    <cellStyle name="1R 3 3 11" xfId="2095" xr:uid="{00000000-0005-0000-0000-000006090000}"/>
    <cellStyle name="1R 3 3 12" xfId="2096" xr:uid="{00000000-0005-0000-0000-000007090000}"/>
    <cellStyle name="1R 3 3 13" xfId="2097" xr:uid="{00000000-0005-0000-0000-000008090000}"/>
    <cellStyle name="1R 3 3 14" xfId="2098" xr:uid="{00000000-0005-0000-0000-000009090000}"/>
    <cellStyle name="1R 3 3 15" xfId="2099" xr:uid="{00000000-0005-0000-0000-00000A090000}"/>
    <cellStyle name="1R 3 3 16" xfId="2100" xr:uid="{00000000-0005-0000-0000-00000B090000}"/>
    <cellStyle name="1R 3 3 17" xfId="2101" xr:uid="{00000000-0005-0000-0000-00000C090000}"/>
    <cellStyle name="1R 3 3 18" xfId="2102" xr:uid="{00000000-0005-0000-0000-00000D090000}"/>
    <cellStyle name="1R 3 3 19" xfId="2103" xr:uid="{00000000-0005-0000-0000-00000E090000}"/>
    <cellStyle name="1R 3 3 2" xfId="2104" xr:uid="{00000000-0005-0000-0000-00000F090000}"/>
    <cellStyle name="1R 3 3 20" xfId="2105" xr:uid="{00000000-0005-0000-0000-000010090000}"/>
    <cellStyle name="1R 3 3 3" xfId="2106" xr:uid="{00000000-0005-0000-0000-000011090000}"/>
    <cellStyle name="1R 3 3 4" xfId="2107" xr:uid="{00000000-0005-0000-0000-000012090000}"/>
    <cellStyle name="1R 3 3 5" xfId="2108" xr:uid="{00000000-0005-0000-0000-000013090000}"/>
    <cellStyle name="1R 3 3 6" xfId="2109" xr:uid="{00000000-0005-0000-0000-000014090000}"/>
    <cellStyle name="1R 3 3 7" xfId="2110" xr:uid="{00000000-0005-0000-0000-000015090000}"/>
    <cellStyle name="1R 3 3 8" xfId="2111" xr:uid="{00000000-0005-0000-0000-000016090000}"/>
    <cellStyle name="1R 3 3 9" xfId="2112" xr:uid="{00000000-0005-0000-0000-000017090000}"/>
    <cellStyle name="1R 3 4" xfId="2113" xr:uid="{00000000-0005-0000-0000-000018090000}"/>
    <cellStyle name="1R 3 4 10" xfId="2114" xr:uid="{00000000-0005-0000-0000-000019090000}"/>
    <cellStyle name="1R 3 4 11" xfId="2115" xr:uid="{00000000-0005-0000-0000-00001A090000}"/>
    <cellStyle name="1R 3 4 12" xfId="2116" xr:uid="{00000000-0005-0000-0000-00001B090000}"/>
    <cellStyle name="1R 3 4 13" xfId="2117" xr:uid="{00000000-0005-0000-0000-00001C090000}"/>
    <cellStyle name="1R 3 4 14" xfId="2118" xr:uid="{00000000-0005-0000-0000-00001D090000}"/>
    <cellStyle name="1R 3 4 15" xfId="2119" xr:uid="{00000000-0005-0000-0000-00001E090000}"/>
    <cellStyle name="1R 3 4 16" xfId="2120" xr:uid="{00000000-0005-0000-0000-00001F090000}"/>
    <cellStyle name="1R 3 4 17" xfId="2121" xr:uid="{00000000-0005-0000-0000-000020090000}"/>
    <cellStyle name="1R 3 4 18" xfId="2122" xr:uid="{00000000-0005-0000-0000-000021090000}"/>
    <cellStyle name="1R 3 4 19" xfId="2123" xr:uid="{00000000-0005-0000-0000-000022090000}"/>
    <cellStyle name="1R 3 4 2" xfId="2124" xr:uid="{00000000-0005-0000-0000-000023090000}"/>
    <cellStyle name="1R 3 4 20" xfId="2125" xr:uid="{00000000-0005-0000-0000-000024090000}"/>
    <cellStyle name="1R 3 4 3" xfId="2126" xr:uid="{00000000-0005-0000-0000-000025090000}"/>
    <cellStyle name="1R 3 4 4" xfId="2127" xr:uid="{00000000-0005-0000-0000-000026090000}"/>
    <cellStyle name="1R 3 4 5" xfId="2128" xr:uid="{00000000-0005-0000-0000-000027090000}"/>
    <cellStyle name="1R 3 4 6" xfId="2129" xr:uid="{00000000-0005-0000-0000-000028090000}"/>
    <cellStyle name="1R 3 4 7" xfId="2130" xr:uid="{00000000-0005-0000-0000-000029090000}"/>
    <cellStyle name="1R 3 4 8" xfId="2131" xr:uid="{00000000-0005-0000-0000-00002A090000}"/>
    <cellStyle name="1R 3 4 9" xfId="2132" xr:uid="{00000000-0005-0000-0000-00002B090000}"/>
    <cellStyle name="1R 3 5" xfId="2133" xr:uid="{00000000-0005-0000-0000-00002C090000}"/>
    <cellStyle name="1R 3 6" xfId="2134" xr:uid="{00000000-0005-0000-0000-00002D090000}"/>
    <cellStyle name="1R 3 7" xfId="2135" xr:uid="{00000000-0005-0000-0000-00002E090000}"/>
    <cellStyle name="1R 3 8" xfId="2136" xr:uid="{00000000-0005-0000-0000-00002F090000}"/>
    <cellStyle name="1R 3 9" xfId="2137" xr:uid="{00000000-0005-0000-0000-000030090000}"/>
    <cellStyle name="1R 4" xfId="2138" xr:uid="{00000000-0005-0000-0000-000031090000}"/>
    <cellStyle name="1R 4 10" xfId="2139" xr:uid="{00000000-0005-0000-0000-000032090000}"/>
    <cellStyle name="1R 4 11" xfId="2140" xr:uid="{00000000-0005-0000-0000-000033090000}"/>
    <cellStyle name="1R 4 12" xfId="2141" xr:uid="{00000000-0005-0000-0000-000034090000}"/>
    <cellStyle name="1R 4 13" xfId="2142" xr:uid="{00000000-0005-0000-0000-000035090000}"/>
    <cellStyle name="1R 4 14" xfId="2143" xr:uid="{00000000-0005-0000-0000-000036090000}"/>
    <cellStyle name="1R 4 15" xfId="2144" xr:uid="{00000000-0005-0000-0000-000037090000}"/>
    <cellStyle name="1R 4 16" xfId="2145" xr:uid="{00000000-0005-0000-0000-000038090000}"/>
    <cellStyle name="1R 4 17" xfId="2146" xr:uid="{00000000-0005-0000-0000-000039090000}"/>
    <cellStyle name="1R 4 18" xfId="2147" xr:uid="{00000000-0005-0000-0000-00003A090000}"/>
    <cellStyle name="1R 4 19" xfId="2148" xr:uid="{00000000-0005-0000-0000-00003B090000}"/>
    <cellStyle name="1R 4 2" xfId="2149" xr:uid="{00000000-0005-0000-0000-00003C090000}"/>
    <cellStyle name="1R 4 20" xfId="2150" xr:uid="{00000000-0005-0000-0000-00003D090000}"/>
    <cellStyle name="1R 4 21" xfId="2151" xr:uid="{00000000-0005-0000-0000-00003E090000}"/>
    <cellStyle name="1R 4 22" xfId="2152" xr:uid="{00000000-0005-0000-0000-00003F090000}"/>
    <cellStyle name="1R 4 23" xfId="2153" xr:uid="{00000000-0005-0000-0000-000040090000}"/>
    <cellStyle name="1R 4 24" xfId="2154" xr:uid="{00000000-0005-0000-0000-000041090000}"/>
    <cellStyle name="1R 4 3" xfId="2155" xr:uid="{00000000-0005-0000-0000-000042090000}"/>
    <cellStyle name="1R 4 4" xfId="2156" xr:uid="{00000000-0005-0000-0000-000043090000}"/>
    <cellStyle name="1R 4 5" xfId="2157" xr:uid="{00000000-0005-0000-0000-000044090000}"/>
    <cellStyle name="1R 4 6" xfId="2158" xr:uid="{00000000-0005-0000-0000-000045090000}"/>
    <cellStyle name="1R 4 7" xfId="2159" xr:uid="{00000000-0005-0000-0000-000046090000}"/>
    <cellStyle name="1R 4 8" xfId="2160" xr:uid="{00000000-0005-0000-0000-000047090000}"/>
    <cellStyle name="1R 4 9" xfId="2161" xr:uid="{00000000-0005-0000-0000-000048090000}"/>
    <cellStyle name="1R 5" xfId="2162" xr:uid="{00000000-0005-0000-0000-000049090000}"/>
    <cellStyle name="1R 5 10" xfId="2163" xr:uid="{00000000-0005-0000-0000-00004A090000}"/>
    <cellStyle name="1R 5 11" xfId="2164" xr:uid="{00000000-0005-0000-0000-00004B090000}"/>
    <cellStyle name="1R 5 12" xfId="2165" xr:uid="{00000000-0005-0000-0000-00004C090000}"/>
    <cellStyle name="1R 5 13" xfId="2166" xr:uid="{00000000-0005-0000-0000-00004D090000}"/>
    <cellStyle name="1R 5 14" xfId="2167" xr:uid="{00000000-0005-0000-0000-00004E090000}"/>
    <cellStyle name="1R 5 15" xfId="2168" xr:uid="{00000000-0005-0000-0000-00004F090000}"/>
    <cellStyle name="1R 5 16" xfId="2169" xr:uid="{00000000-0005-0000-0000-000050090000}"/>
    <cellStyle name="1R 5 17" xfId="2170" xr:uid="{00000000-0005-0000-0000-000051090000}"/>
    <cellStyle name="1R 5 18" xfId="2171" xr:uid="{00000000-0005-0000-0000-000052090000}"/>
    <cellStyle name="1R 5 19" xfId="2172" xr:uid="{00000000-0005-0000-0000-000053090000}"/>
    <cellStyle name="1R 5 2" xfId="2173" xr:uid="{00000000-0005-0000-0000-000054090000}"/>
    <cellStyle name="1R 5 20" xfId="2174" xr:uid="{00000000-0005-0000-0000-000055090000}"/>
    <cellStyle name="1R 5 21" xfId="2175" xr:uid="{00000000-0005-0000-0000-000056090000}"/>
    <cellStyle name="1R 5 22" xfId="2176" xr:uid="{00000000-0005-0000-0000-000057090000}"/>
    <cellStyle name="1R 5 23" xfId="2177" xr:uid="{00000000-0005-0000-0000-000058090000}"/>
    <cellStyle name="1R 5 24" xfId="2178" xr:uid="{00000000-0005-0000-0000-000059090000}"/>
    <cellStyle name="1R 5 3" xfId="2179" xr:uid="{00000000-0005-0000-0000-00005A090000}"/>
    <cellStyle name="1R 5 4" xfId="2180" xr:uid="{00000000-0005-0000-0000-00005B090000}"/>
    <cellStyle name="1R 5 5" xfId="2181" xr:uid="{00000000-0005-0000-0000-00005C090000}"/>
    <cellStyle name="1R 5 6" xfId="2182" xr:uid="{00000000-0005-0000-0000-00005D090000}"/>
    <cellStyle name="1R 5 7" xfId="2183" xr:uid="{00000000-0005-0000-0000-00005E090000}"/>
    <cellStyle name="1R 5 8" xfId="2184" xr:uid="{00000000-0005-0000-0000-00005F090000}"/>
    <cellStyle name="1R 5 9" xfId="2185" xr:uid="{00000000-0005-0000-0000-000060090000}"/>
    <cellStyle name="1R 6" xfId="2186" xr:uid="{00000000-0005-0000-0000-000061090000}"/>
    <cellStyle name="1R 6 10" xfId="2187" xr:uid="{00000000-0005-0000-0000-000062090000}"/>
    <cellStyle name="1R 6 11" xfId="2188" xr:uid="{00000000-0005-0000-0000-000063090000}"/>
    <cellStyle name="1R 6 12" xfId="2189" xr:uid="{00000000-0005-0000-0000-000064090000}"/>
    <cellStyle name="1R 6 13" xfId="2190" xr:uid="{00000000-0005-0000-0000-000065090000}"/>
    <cellStyle name="1R 6 14" xfId="2191" xr:uid="{00000000-0005-0000-0000-000066090000}"/>
    <cellStyle name="1R 6 15" xfId="2192" xr:uid="{00000000-0005-0000-0000-000067090000}"/>
    <cellStyle name="1R 6 16" xfId="2193" xr:uid="{00000000-0005-0000-0000-000068090000}"/>
    <cellStyle name="1R 6 17" xfId="2194" xr:uid="{00000000-0005-0000-0000-000069090000}"/>
    <cellStyle name="1R 6 18" xfId="2195" xr:uid="{00000000-0005-0000-0000-00006A090000}"/>
    <cellStyle name="1R 6 19" xfId="2196" xr:uid="{00000000-0005-0000-0000-00006B090000}"/>
    <cellStyle name="1R 6 2" xfId="2197" xr:uid="{00000000-0005-0000-0000-00006C090000}"/>
    <cellStyle name="1R 6 20" xfId="2198" xr:uid="{00000000-0005-0000-0000-00006D090000}"/>
    <cellStyle name="1R 6 3" xfId="2199" xr:uid="{00000000-0005-0000-0000-00006E090000}"/>
    <cellStyle name="1R 6 4" xfId="2200" xr:uid="{00000000-0005-0000-0000-00006F090000}"/>
    <cellStyle name="1R 6 5" xfId="2201" xr:uid="{00000000-0005-0000-0000-000070090000}"/>
    <cellStyle name="1R 6 6" xfId="2202" xr:uid="{00000000-0005-0000-0000-000071090000}"/>
    <cellStyle name="1R 6 7" xfId="2203" xr:uid="{00000000-0005-0000-0000-000072090000}"/>
    <cellStyle name="1R 6 8" xfId="2204" xr:uid="{00000000-0005-0000-0000-000073090000}"/>
    <cellStyle name="1R 6 9" xfId="2205" xr:uid="{00000000-0005-0000-0000-000074090000}"/>
    <cellStyle name="1R 7" xfId="2206" xr:uid="{00000000-0005-0000-0000-000075090000}"/>
    <cellStyle name="1R 7 10" xfId="2207" xr:uid="{00000000-0005-0000-0000-000076090000}"/>
    <cellStyle name="1R 7 11" xfId="2208" xr:uid="{00000000-0005-0000-0000-000077090000}"/>
    <cellStyle name="1R 7 12" xfId="2209" xr:uid="{00000000-0005-0000-0000-000078090000}"/>
    <cellStyle name="1R 7 13" xfId="2210" xr:uid="{00000000-0005-0000-0000-000079090000}"/>
    <cellStyle name="1R 7 14" xfId="2211" xr:uid="{00000000-0005-0000-0000-00007A090000}"/>
    <cellStyle name="1R 7 15" xfId="2212" xr:uid="{00000000-0005-0000-0000-00007B090000}"/>
    <cellStyle name="1R 7 16" xfId="2213" xr:uid="{00000000-0005-0000-0000-00007C090000}"/>
    <cellStyle name="1R 7 17" xfId="2214" xr:uid="{00000000-0005-0000-0000-00007D090000}"/>
    <cellStyle name="1R 7 18" xfId="2215" xr:uid="{00000000-0005-0000-0000-00007E090000}"/>
    <cellStyle name="1R 7 19" xfId="2216" xr:uid="{00000000-0005-0000-0000-00007F090000}"/>
    <cellStyle name="1R 7 2" xfId="2217" xr:uid="{00000000-0005-0000-0000-000080090000}"/>
    <cellStyle name="1R 7 20" xfId="2218" xr:uid="{00000000-0005-0000-0000-000081090000}"/>
    <cellStyle name="1R 7 3" xfId="2219" xr:uid="{00000000-0005-0000-0000-000082090000}"/>
    <cellStyle name="1R 7 4" xfId="2220" xr:uid="{00000000-0005-0000-0000-000083090000}"/>
    <cellStyle name="1R 7 5" xfId="2221" xr:uid="{00000000-0005-0000-0000-000084090000}"/>
    <cellStyle name="1R 7 6" xfId="2222" xr:uid="{00000000-0005-0000-0000-000085090000}"/>
    <cellStyle name="1R 7 7" xfId="2223" xr:uid="{00000000-0005-0000-0000-000086090000}"/>
    <cellStyle name="1R 7 8" xfId="2224" xr:uid="{00000000-0005-0000-0000-000087090000}"/>
    <cellStyle name="1R 7 9" xfId="2225" xr:uid="{00000000-0005-0000-0000-000088090000}"/>
    <cellStyle name="1R 8" xfId="2226" xr:uid="{00000000-0005-0000-0000-000089090000}"/>
    <cellStyle name="1R 8 10" xfId="2227" xr:uid="{00000000-0005-0000-0000-00008A090000}"/>
    <cellStyle name="1R 8 11" xfId="2228" xr:uid="{00000000-0005-0000-0000-00008B090000}"/>
    <cellStyle name="1R 8 12" xfId="2229" xr:uid="{00000000-0005-0000-0000-00008C090000}"/>
    <cellStyle name="1R 8 13" xfId="2230" xr:uid="{00000000-0005-0000-0000-00008D090000}"/>
    <cellStyle name="1R 8 14" xfId="2231" xr:uid="{00000000-0005-0000-0000-00008E090000}"/>
    <cellStyle name="1R 8 15" xfId="2232" xr:uid="{00000000-0005-0000-0000-00008F090000}"/>
    <cellStyle name="1R 8 16" xfId="2233" xr:uid="{00000000-0005-0000-0000-000090090000}"/>
    <cellStyle name="1R 8 17" xfId="2234" xr:uid="{00000000-0005-0000-0000-000091090000}"/>
    <cellStyle name="1R 8 18" xfId="2235" xr:uid="{00000000-0005-0000-0000-000092090000}"/>
    <cellStyle name="1R 8 19" xfId="2236" xr:uid="{00000000-0005-0000-0000-000093090000}"/>
    <cellStyle name="1R 8 2" xfId="2237" xr:uid="{00000000-0005-0000-0000-000094090000}"/>
    <cellStyle name="1R 8 20" xfId="2238" xr:uid="{00000000-0005-0000-0000-000095090000}"/>
    <cellStyle name="1R 8 3" xfId="2239" xr:uid="{00000000-0005-0000-0000-000096090000}"/>
    <cellStyle name="1R 8 4" xfId="2240" xr:uid="{00000000-0005-0000-0000-000097090000}"/>
    <cellStyle name="1R 8 5" xfId="2241" xr:uid="{00000000-0005-0000-0000-000098090000}"/>
    <cellStyle name="1R 8 6" xfId="2242" xr:uid="{00000000-0005-0000-0000-000099090000}"/>
    <cellStyle name="1R 8 7" xfId="2243" xr:uid="{00000000-0005-0000-0000-00009A090000}"/>
    <cellStyle name="1R 8 8" xfId="2244" xr:uid="{00000000-0005-0000-0000-00009B090000}"/>
    <cellStyle name="1R 8 9" xfId="2245" xr:uid="{00000000-0005-0000-0000-00009C090000}"/>
    <cellStyle name="1R 9" xfId="2246" xr:uid="{00000000-0005-0000-0000-00009D090000}"/>
    <cellStyle name="1R 9 10" xfId="2247" xr:uid="{00000000-0005-0000-0000-00009E090000}"/>
    <cellStyle name="1R 9 11" xfId="2248" xr:uid="{00000000-0005-0000-0000-00009F090000}"/>
    <cellStyle name="1R 9 12" xfId="2249" xr:uid="{00000000-0005-0000-0000-0000A0090000}"/>
    <cellStyle name="1R 9 13" xfId="2250" xr:uid="{00000000-0005-0000-0000-0000A1090000}"/>
    <cellStyle name="1R 9 14" xfId="2251" xr:uid="{00000000-0005-0000-0000-0000A2090000}"/>
    <cellStyle name="1R 9 15" xfId="2252" xr:uid="{00000000-0005-0000-0000-0000A3090000}"/>
    <cellStyle name="1R 9 16" xfId="2253" xr:uid="{00000000-0005-0000-0000-0000A4090000}"/>
    <cellStyle name="1R 9 17" xfId="2254" xr:uid="{00000000-0005-0000-0000-0000A5090000}"/>
    <cellStyle name="1R 9 18" xfId="2255" xr:uid="{00000000-0005-0000-0000-0000A6090000}"/>
    <cellStyle name="1R 9 19" xfId="2256" xr:uid="{00000000-0005-0000-0000-0000A7090000}"/>
    <cellStyle name="1R 9 2" xfId="2257" xr:uid="{00000000-0005-0000-0000-0000A8090000}"/>
    <cellStyle name="1R 9 20" xfId="2258" xr:uid="{00000000-0005-0000-0000-0000A9090000}"/>
    <cellStyle name="1R 9 3" xfId="2259" xr:uid="{00000000-0005-0000-0000-0000AA090000}"/>
    <cellStyle name="1R 9 4" xfId="2260" xr:uid="{00000000-0005-0000-0000-0000AB090000}"/>
    <cellStyle name="1R 9 5" xfId="2261" xr:uid="{00000000-0005-0000-0000-0000AC090000}"/>
    <cellStyle name="1R 9 6" xfId="2262" xr:uid="{00000000-0005-0000-0000-0000AD090000}"/>
    <cellStyle name="1R 9 7" xfId="2263" xr:uid="{00000000-0005-0000-0000-0000AE090000}"/>
    <cellStyle name="1R 9 8" xfId="2264" xr:uid="{00000000-0005-0000-0000-0000AF090000}"/>
    <cellStyle name="1R 9 9" xfId="2265" xr:uid="{00000000-0005-0000-0000-0000B0090000}"/>
    <cellStyle name="1R_0609 Tax Accrual" xfId="2266" xr:uid="{00000000-0005-0000-0000-0000B1090000}"/>
    <cellStyle name="20 % - Accent1" xfId="2267" xr:uid="{00000000-0005-0000-0000-0000B2090000}"/>
    <cellStyle name="20 % - Accent2" xfId="2268" xr:uid="{00000000-0005-0000-0000-0000B3090000}"/>
    <cellStyle name="20 % - Accent3" xfId="2269" xr:uid="{00000000-0005-0000-0000-0000B4090000}"/>
    <cellStyle name="20 % - Accent4" xfId="2270" xr:uid="{00000000-0005-0000-0000-0000B5090000}"/>
    <cellStyle name="20 % - Accent5" xfId="2271" xr:uid="{00000000-0005-0000-0000-0000B6090000}"/>
    <cellStyle name="20 % - Accent6" xfId="2272" xr:uid="{00000000-0005-0000-0000-0000B7090000}"/>
    <cellStyle name="20% - Accent1 10" xfId="2273" xr:uid="{00000000-0005-0000-0000-0000B8090000}"/>
    <cellStyle name="20% - Accent1 10 2" xfId="2274" xr:uid="{00000000-0005-0000-0000-0000B9090000}"/>
    <cellStyle name="20% - Accent1 10 2 2" xfId="2275" xr:uid="{00000000-0005-0000-0000-0000BA090000}"/>
    <cellStyle name="20% - Accent1 10 2_Segment Detail" xfId="7259" xr:uid="{00000000-0005-0000-0000-0000BB090000}"/>
    <cellStyle name="20% - Accent1 10 3" xfId="2276" xr:uid="{00000000-0005-0000-0000-0000BC090000}"/>
    <cellStyle name="20% - Accent1 10 3 2" xfId="2277" xr:uid="{00000000-0005-0000-0000-0000BD090000}"/>
    <cellStyle name="20% - Accent1 10 3_Segment Detail" xfId="7260" xr:uid="{00000000-0005-0000-0000-0000BE090000}"/>
    <cellStyle name="20% - Accent1 10 4" xfId="2278" xr:uid="{00000000-0005-0000-0000-0000BF090000}"/>
    <cellStyle name="20% - Accent1 10 4 2" xfId="2279" xr:uid="{00000000-0005-0000-0000-0000C0090000}"/>
    <cellStyle name="20% - Accent1 10 4_Segment Detail" xfId="7261" xr:uid="{00000000-0005-0000-0000-0000C1090000}"/>
    <cellStyle name="20% - Accent1 10 5" xfId="2280" xr:uid="{00000000-0005-0000-0000-0000C2090000}"/>
    <cellStyle name="20% - Accent1 10 5 2" xfId="2281" xr:uid="{00000000-0005-0000-0000-0000C3090000}"/>
    <cellStyle name="20% - Accent1 10 5_Segment Detail" xfId="7262" xr:uid="{00000000-0005-0000-0000-0000C4090000}"/>
    <cellStyle name="20% - Accent1 10 6" xfId="2282" xr:uid="{00000000-0005-0000-0000-0000C5090000}"/>
    <cellStyle name="20% - Accent1 10 6 2" xfId="2283" xr:uid="{00000000-0005-0000-0000-0000C6090000}"/>
    <cellStyle name="20% - Accent1 10 6_Segment Detail" xfId="7263" xr:uid="{00000000-0005-0000-0000-0000C7090000}"/>
    <cellStyle name="20% - Accent1 10 7" xfId="2284" xr:uid="{00000000-0005-0000-0000-0000C8090000}"/>
    <cellStyle name="20% - Accent1 10 8" xfId="2285" xr:uid="{00000000-0005-0000-0000-0000C9090000}"/>
    <cellStyle name="20% - Accent1 11" xfId="2286" xr:uid="{00000000-0005-0000-0000-0000CA090000}"/>
    <cellStyle name="20% - Accent1 11 2" xfId="2287" xr:uid="{00000000-0005-0000-0000-0000CB090000}"/>
    <cellStyle name="20% - Accent1 11 2 2" xfId="2288" xr:uid="{00000000-0005-0000-0000-0000CC090000}"/>
    <cellStyle name="20% - Accent1 11 2_Segment Detail" xfId="7264" xr:uid="{00000000-0005-0000-0000-0000CD090000}"/>
    <cellStyle name="20% - Accent1 11 3" xfId="2289" xr:uid="{00000000-0005-0000-0000-0000CE090000}"/>
    <cellStyle name="20% - Accent1 11 3 2" xfId="2290" xr:uid="{00000000-0005-0000-0000-0000CF090000}"/>
    <cellStyle name="20% - Accent1 11 3_Segment Detail" xfId="7265" xr:uid="{00000000-0005-0000-0000-0000D0090000}"/>
    <cellStyle name="20% - Accent1 11 4" xfId="2291" xr:uid="{00000000-0005-0000-0000-0000D1090000}"/>
    <cellStyle name="20% - Accent1 11 4 2" xfId="2292" xr:uid="{00000000-0005-0000-0000-0000D2090000}"/>
    <cellStyle name="20% - Accent1 11 4_Segment Detail" xfId="7266" xr:uid="{00000000-0005-0000-0000-0000D3090000}"/>
    <cellStyle name="20% - Accent1 11 5" xfId="2293" xr:uid="{00000000-0005-0000-0000-0000D4090000}"/>
    <cellStyle name="20% - Accent1 11 5 2" xfId="2294" xr:uid="{00000000-0005-0000-0000-0000D5090000}"/>
    <cellStyle name="20% - Accent1 11 5_Segment Detail" xfId="7267" xr:uid="{00000000-0005-0000-0000-0000D6090000}"/>
    <cellStyle name="20% - Accent1 11 6" xfId="2295" xr:uid="{00000000-0005-0000-0000-0000D7090000}"/>
    <cellStyle name="20% - Accent1 11 6 2" xfId="2296" xr:uid="{00000000-0005-0000-0000-0000D8090000}"/>
    <cellStyle name="20% - Accent1 11 6_Segment Detail" xfId="7268" xr:uid="{00000000-0005-0000-0000-0000D9090000}"/>
    <cellStyle name="20% - Accent1 11 7" xfId="2297" xr:uid="{00000000-0005-0000-0000-0000DA090000}"/>
    <cellStyle name="20% - Accent1 11 8" xfId="2298" xr:uid="{00000000-0005-0000-0000-0000DB090000}"/>
    <cellStyle name="20% - Accent1 12" xfId="2299" xr:uid="{00000000-0005-0000-0000-0000DC090000}"/>
    <cellStyle name="20% - Accent1 12 2" xfId="2300" xr:uid="{00000000-0005-0000-0000-0000DD090000}"/>
    <cellStyle name="20% - Accent1 12 2 2" xfId="2301" xr:uid="{00000000-0005-0000-0000-0000DE090000}"/>
    <cellStyle name="20% - Accent1 12 2_Segment Detail" xfId="7269" xr:uid="{00000000-0005-0000-0000-0000DF090000}"/>
    <cellStyle name="20% - Accent1 12 3" xfId="2302" xr:uid="{00000000-0005-0000-0000-0000E0090000}"/>
    <cellStyle name="20% - Accent1 12 3 2" xfId="2303" xr:uid="{00000000-0005-0000-0000-0000E1090000}"/>
    <cellStyle name="20% - Accent1 12 3_Segment Detail" xfId="7270" xr:uid="{00000000-0005-0000-0000-0000E2090000}"/>
    <cellStyle name="20% - Accent1 12 4" xfId="2304" xr:uid="{00000000-0005-0000-0000-0000E3090000}"/>
    <cellStyle name="20% - Accent1 12 4 2" xfId="2305" xr:uid="{00000000-0005-0000-0000-0000E4090000}"/>
    <cellStyle name="20% - Accent1 12 4_Segment Detail" xfId="7271" xr:uid="{00000000-0005-0000-0000-0000E5090000}"/>
    <cellStyle name="20% - Accent1 12 5" xfId="2306" xr:uid="{00000000-0005-0000-0000-0000E6090000}"/>
    <cellStyle name="20% - Accent1 12 5 2" xfId="2307" xr:uid="{00000000-0005-0000-0000-0000E7090000}"/>
    <cellStyle name="20% - Accent1 12 5_Segment Detail" xfId="7272" xr:uid="{00000000-0005-0000-0000-0000E8090000}"/>
    <cellStyle name="20% - Accent1 12 6" xfId="2308" xr:uid="{00000000-0005-0000-0000-0000E9090000}"/>
    <cellStyle name="20% - Accent1 12 6 2" xfId="2309" xr:uid="{00000000-0005-0000-0000-0000EA090000}"/>
    <cellStyle name="20% - Accent1 12 6_Segment Detail" xfId="7273" xr:uid="{00000000-0005-0000-0000-0000EB090000}"/>
    <cellStyle name="20% - Accent1 12 7" xfId="2310" xr:uid="{00000000-0005-0000-0000-0000EC090000}"/>
    <cellStyle name="20% - Accent1 12 8" xfId="2311" xr:uid="{00000000-0005-0000-0000-0000ED090000}"/>
    <cellStyle name="20% - Accent1 13" xfId="2312" xr:uid="{00000000-0005-0000-0000-0000EE090000}"/>
    <cellStyle name="20% - Accent1 13 2" xfId="2313" xr:uid="{00000000-0005-0000-0000-0000EF090000}"/>
    <cellStyle name="20% - Accent1 13 2 2" xfId="2314" xr:uid="{00000000-0005-0000-0000-0000F0090000}"/>
    <cellStyle name="20% - Accent1 13 2_Segment Detail" xfId="7274" xr:uid="{00000000-0005-0000-0000-0000F1090000}"/>
    <cellStyle name="20% - Accent1 13 3" xfId="2315" xr:uid="{00000000-0005-0000-0000-0000F2090000}"/>
    <cellStyle name="20% - Accent1 13 3 2" xfId="2316" xr:uid="{00000000-0005-0000-0000-0000F3090000}"/>
    <cellStyle name="20% - Accent1 13 3_Segment Detail" xfId="7275" xr:uid="{00000000-0005-0000-0000-0000F4090000}"/>
    <cellStyle name="20% - Accent1 13 4" xfId="2317" xr:uid="{00000000-0005-0000-0000-0000F5090000}"/>
    <cellStyle name="20% - Accent1 13 4 2" xfId="2318" xr:uid="{00000000-0005-0000-0000-0000F6090000}"/>
    <cellStyle name="20% - Accent1 13 4_Segment Detail" xfId="7276" xr:uid="{00000000-0005-0000-0000-0000F7090000}"/>
    <cellStyle name="20% - Accent1 13 5" xfId="2319" xr:uid="{00000000-0005-0000-0000-0000F8090000}"/>
    <cellStyle name="20% - Accent1 13 5 2" xfId="2320" xr:uid="{00000000-0005-0000-0000-0000F9090000}"/>
    <cellStyle name="20% - Accent1 13 5_Segment Detail" xfId="7277" xr:uid="{00000000-0005-0000-0000-0000FA090000}"/>
    <cellStyle name="20% - Accent1 13 6" xfId="2321" xr:uid="{00000000-0005-0000-0000-0000FB090000}"/>
    <cellStyle name="20% - Accent1 13 6 2" xfId="2322" xr:uid="{00000000-0005-0000-0000-0000FC090000}"/>
    <cellStyle name="20% - Accent1 13 6_Segment Detail" xfId="7278" xr:uid="{00000000-0005-0000-0000-0000FD090000}"/>
    <cellStyle name="20% - Accent1 13 7" xfId="2323" xr:uid="{00000000-0005-0000-0000-0000FE090000}"/>
    <cellStyle name="20% - Accent1 13 8" xfId="2324" xr:uid="{00000000-0005-0000-0000-0000FF090000}"/>
    <cellStyle name="20% - Accent1 14" xfId="2325" xr:uid="{00000000-0005-0000-0000-0000000A0000}"/>
    <cellStyle name="20% - Accent1 14 2" xfId="2326" xr:uid="{00000000-0005-0000-0000-0000010A0000}"/>
    <cellStyle name="20% - Accent1 14 2 2" xfId="2327" xr:uid="{00000000-0005-0000-0000-0000020A0000}"/>
    <cellStyle name="20% - Accent1 14 2_Segment Detail" xfId="7279" xr:uid="{00000000-0005-0000-0000-0000030A0000}"/>
    <cellStyle name="20% - Accent1 14 3" xfId="2328" xr:uid="{00000000-0005-0000-0000-0000040A0000}"/>
    <cellStyle name="20% - Accent1 14 3 2" xfId="2329" xr:uid="{00000000-0005-0000-0000-0000050A0000}"/>
    <cellStyle name="20% - Accent1 14 3_Segment Detail" xfId="7280" xr:uid="{00000000-0005-0000-0000-0000060A0000}"/>
    <cellStyle name="20% - Accent1 14 4" xfId="2330" xr:uid="{00000000-0005-0000-0000-0000070A0000}"/>
    <cellStyle name="20% - Accent1 14 4 2" xfId="2331" xr:uid="{00000000-0005-0000-0000-0000080A0000}"/>
    <cellStyle name="20% - Accent1 14 4_Segment Detail" xfId="7281" xr:uid="{00000000-0005-0000-0000-0000090A0000}"/>
    <cellStyle name="20% - Accent1 14 5" xfId="2332" xr:uid="{00000000-0005-0000-0000-00000A0A0000}"/>
    <cellStyle name="20% - Accent1 14 5 2" xfId="2333" xr:uid="{00000000-0005-0000-0000-00000B0A0000}"/>
    <cellStyle name="20% - Accent1 14 5_Segment Detail" xfId="7282" xr:uid="{00000000-0005-0000-0000-00000C0A0000}"/>
    <cellStyle name="20% - Accent1 14 6" xfId="2334" xr:uid="{00000000-0005-0000-0000-00000D0A0000}"/>
    <cellStyle name="20% - Accent1 14 7" xfId="2335" xr:uid="{00000000-0005-0000-0000-00000E0A0000}"/>
    <cellStyle name="20% - Accent1 15" xfId="2336" xr:uid="{00000000-0005-0000-0000-00000F0A0000}"/>
    <cellStyle name="20% - Accent1 15 2" xfId="2337" xr:uid="{00000000-0005-0000-0000-0000100A0000}"/>
    <cellStyle name="20% - Accent1 15 3" xfId="2338" xr:uid="{00000000-0005-0000-0000-0000110A0000}"/>
    <cellStyle name="20% - Accent1 16" xfId="2339" xr:uid="{00000000-0005-0000-0000-0000120A0000}"/>
    <cellStyle name="20% - Accent1 16 10" xfId="2340" xr:uid="{00000000-0005-0000-0000-0000130A0000}"/>
    <cellStyle name="20% - Accent1 16 11" xfId="2341" xr:uid="{00000000-0005-0000-0000-0000140A0000}"/>
    <cellStyle name="20% - Accent1 16 12" xfId="2342" xr:uid="{00000000-0005-0000-0000-0000150A0000}"/>
    <cellStyle name="20% - Accent1 16 13" xfId="2343" xr:uid="{00000000-0005-0000-0000-0000160A0000}"/>
    <cellStyle name="20% - Accent1 16 14" xfId="2344" xr:uid="{00000000-0005-0000-0000-0000170A0000}"/>
    <cellStyle name="20% - Accent1 16 15" xfId="2345" xr:uid="{00000000-0005-0000-0000-0000180A0000}"/>
    <cellStyle name="20% - Accent1 16 16" xfId="2346" xr:uid="{00000000-0005-0000-0000-0000190A0000}"/>
    <cellStyle name="20% - Accent1 16 17" xfId="2347" xr:uid="{00000000-0005-0000-0000-00001A0A0000}"/>
    <cellStyle name="20% - Accent1 16 18" xfId="2348" xr:uid="{00000000-0005-0000-0000-00001B0A0000}"/>
    <cellStyle name="20% - Accent1 16 19" xfId="2349" xr:uid="{00000000-0005-0000-0000-00001C0A0000}"/>
    <cellStyle name="20% - Accent1 16 2" xfId="2350" xr:uid="{00000000-0005-0000-0000-00001D0A0000}"/>
    <cellStyle name="20% - Accent1 16 20" xfId="2351" xr:uid="{00000000-0005-0000-0000-00001E0A0000}"/>
    <cellStyle name="20% - Accent1 16 3" xfId="2352" xr:uid="{00000000-0005-0000-0000-00001F0A0000}"/>
    <cellStyle name="20% - Accent1 16 4" xfId="2353" xr:uid="{00000000-0005-0000-0000-0000200A0000}"/>
    <cellStyle name="20% - Accent1 16 5" xfId="2354" xr:uid="{00000000-0005-0000-0000-0000210A0000}"/>
    <cellStyle name="20% - Accent1 16 6" xfId="2355" xr:uid="{00000000-0005-0000-0000-0000220A0000}"/>
    <cellStyle name="20% - Accent1 16 7" xfId="2356" xr:uid="{00000000-0005-0000-0000-0000230A0000}"/>
    <cellStyle name="20% - Accent1 16 8" xfId="2357" xr:uid="{00000000-0005-0000-0000-0000240A0000}"/>
    <cellStyle name="20% - Accent1 16 9" xfId="2358" xr:uid="{00000000-0005-0000-0000-0000250A0000}"/>
    <cellStyle name="20% - Accent1 17" xfId="2359" xr:uid="{00000000-0005-0000-0000-0000260A0000}"/>
    <cellStyle name="20% - Accent1 17 10" xfId="2360" xr:uid="{00000000-0005-0000-0000-0000270A0000}"/>
    <cellStyle name="20% - Accent1 17 11" xfId="2361" xr:uid="{00000000-0005-0000-0000-0000280A0000}"/>
    <cellStyle name="20% - Accent1 17 12" xfId="2362" xr:uid="{00000000-0005-0000-0000-0000290A0000}"/>
    <cellStyle name="20% - Accent1 17 13" xfId="2363" xr:uid="{00000000-0005-0000-0000-00002A0A0000}"/>
    <cellStyle name="20% - Accent1 17 14" xfId="2364" xr:uid="{00000000-0005-0000-0000-00002B0A0000}"/>
    <cellStyle name="20% - Accent1 17 15" xfId="2365" xr:uid="{00000000-0005-0000-0000-00002C0A0000}"/>
    <cellStyle name="20% - Accent1 17 16" xfId="2366" xr:uid="{00000000-0005-0000-0000-00002D0A0000}"/>
    <cellStyle name="20% - Accent1 17 17" xfId="2367" xr:uid="{00000000-0005-0000-0000-00002E0A0000}"/>
    <cellStyle name="20% - Accent1 17 18" xfId="2368" xr:uid="{00000000-0005-0000-0000-00002F0A0000}"/>
    <cellStyle name="20% - Accent1 17 19" xfId="2369" xr:uid="{00000000-0005-0000-0000-0000300A0000}"/>
    <cellStyle name="20% - Accent1 17 2" xfId="2370" xr:uid="{00000000-0005-0000-0000-0000310A0000}"/>
    <cellStyle name="20% - Accent1 17 2 2" xfId="2371" xr:uid="{00000000-0005-0000-0000-0000320A0000}"/>
    <cellStyle name="20% - Accent1 17 2_Segment Detail" xfId="7283" xr:uid="{00000000-0005-0000-0000-0000330A0000}"/>
    <cellStyle name="20% - Accent1 17 20" xfId="2372" xr:uid="{00000000-0005-0000-0000-0000340A0000}"/>
    <cellStyle name="20% - Accent1 17 3" xfId="2373" xr:uid="{00000000-0005-0000-0000-0000350A0000}"/>
    <cellStyle name="20% - Accent1 17 4" xfId="2374" xr:uid="{00000000-0005-0000-0000-0000360A0000}"/>
    <cellStyle name="20% - Accent1 17 5" xfId="2375" xr:uid="{00000000-0005-0000-0000-0000370A0000}"/>
    <cellStyle name="20% - Accent1 17 6" xfId="2376" xr:uid="{00000000-0005-0000-0000-0000380A0000}"/>
    <cellStyle name="20% - Accent1 17 7" xfId="2377" xr:uid="{00000000-0005-0000-0000-0000390A0000}"/>
    <cellStyle name="20% - Accent1 17 8" xfId="2378" xr:uid="{00000000-0005-0000-0000-00003A0A0000}"/>
    <cellStyle name="20% - Accent1 17 9" xfId="2379" xr:uid="{00000000-0005-0000-0000-00003B0A0000}"/>
    <cellStyle name="20% - Accent1 18" xfId="2380" xr:uid="{00000000-0005-0000-0000-00003C0A0000}"/>
    <cellStyle name="20% - Accent1 18 10" xfId="2381" xr:uid="{00000000-0005-0000-0000-00003D0A0000}"/>
    <cellStyle name="20% - Accent1 18 11" xfId="2382" xr:uid="{00000000-0005-0000-0000-00003E0A0000}"/>
    <cellStyle name="20% - Accent1 18 12" xfId="2383" xr:uid="{00000000-0005-0000-0000-00003F0A0000}"/>
    <cellStyle name="20% - Accent1 18 13" xfId="2384" xr:uid="{00000000-0005-0000-0000-0000400A0000}"/>
    <cellStyle name="20% - Accent1 18 14" xfId="2385" xr:uid="{00000000-0005-0000-0000-0000410A0000}"/>
    <cellStyle name="20% - Accent1 18 15" xfId="2386" xr:uid="{00000000-0005-0000-0000-0000420A0000}"/>
    <cellStyle name="20% - Accent1 18 16" xfId="2387" xr:uid="{00000000-0005-0000-0000-0000430A0000}"/>
    <cellStyle name="20% - Accent1 18 17" xfId="2388" xr:uid="{00000000-0005-0000-0000-0000440A0000}"/>
    <cellStyle name="20% - Accent1 18 18" xfId="2389" xr:uid="{00000000-0005-0000-0000-0000450A0000}"/>
    <cellStyle name="20% - Accent1 18 19" xfId="2390" xr:uid="{00000000-0005-0000-0000-0000460A0000}"/>
    <cellStyle name="20% - Accent1 18 2" xfId="2391" xr:uid="{00000000-0005-0000-0000-0000470A0000}"/>
    <cellStyle name="20% - Accent1 18 2 2" xfId="2392" xr:uid="{00000000-0005-0000-0000-0000480A0000}"/>
    <cellStyle name="20% - Accent1 18 2_Segment Detail" xfId="7285" xr:uid="{00000000-0005-0000-0000-0000490A0000}"/>
    <cellStyle name="20% - Accent1 18 20" xfId="2393" xr:uid="{00000000-0005-0000-0000-00004A0A0000}"/>
    <cellStyle name="20% - Accent1 18 21" xfId="2394" xr:uid="{00000000-0005-0000-0000-00004B0A0000}"/>
    <cellStyle name="20% - Accent1 18 3" xfId="2395" xr:uid="{00000000-0005-0000-0000-00004C0A0000}"/>
    <cellStyle name="20% - Accent1 18 4" xfId="2396" xr:uid="{00000000-0005-0000-0000-00004D0A0000}"/>
    <cellStyle name="20% - Accent1 18 5" xfId="2397" xr:uid="{00000000-0005-0000-0000-00004E0A0000}"/>
    <cellStyle name="20% - Accent1 18 6" xfId="2398" xr:uid="{00000000-0005-0000-0000-00004F0A0000}"/>
    <cellStyle name="20% - Accent1 18 7" xfId="2399" xr:uid="{00000000-0005-0000-0000-0000500A0000}"/>
    <cellStyle name="20% - Accent1 18 8" xfId="2400" xr:uid="{00000000-0005-0000-0000-0000510A0000}"/>
    <cellStyle name="20% - Accent1 18 9" xfId="2401" xr:uid="{00000000-0005-0000-0000-0000520A0000}"/>
    <cellStyle name="20% - Accent1 18_Segment Detail" xfId="7284" xr:uid="{00000000-0005-0000-0000-0000530A0000}"/>
    <cellStyle name="20% - Accent1 19" xfId="2402" xr:uid="{00000000-0005-0000-0000-0000540A0000}"/>
    <cellStyle name="20% - Accent1 19 10" xfId="2403" xr:uid="{00000000-0005-0000-0000-0000550A0000}"/>
    <cellStyle name="20% - Accent1 19 11" xfId="2404" xr:uid="{00000000-0005-0000-0000-0000560A0000}"/>
    <cellStyle name="20% - Accent1 19 12" xfId="2405" xr:uid="{00000000-0005-0000-0000-0000570A0000}"/>
    <cellStyle name="20% - Accent1 19 13" xfId="2406" xr:uid="{00000000-0005-0000-0000-0000580A0000}"/>
    <cellStyle name="20% - Accent1 19 14" xfId="2407" xr:uid="{00000000-0005-0000-0000-0000590A0000}"/>
    <cellStyle name="20% - Accent1 19 15" xfId="2408" xr:uid="{00000000-0005-0000-0000-00005A0A0000}"/>
    <cellStyle name="20% - Accent1 19 16" xfId="2409" xr:uid="{00000000-0005-0000-0000-00005B0A0000}"/>
    <cellStyle name="20% - Accent1 19 17" xfId="2410" xr:uid="{00000000-0005-0000-0000-00005C0A0000}"/>
    <cellStyle name="20% - Accent1 19 18" xfId="2411" xr:uid="{00000000-0005-0000-0000-00005D0A0000}"/>
    <cellStyle name="20% - Accent1 19 19" xfId="2412" xr:uid="{00000000-0005-0000-0000-00005E0A0000}"/>
    <cellStyle name="20% - Accent1 19 2" xfId="2413" xr:uid="{00000000-0005-0000-0000-00005F0A0000}"/>
    <cellStyle name="20% - Accent1 19 2 2" xfId="2414" xr:uid="{00000000-0005-0000-0000-0000600A0000}"/>
    <cellStyle name="20% - Accent1 19 2_Segment Detail" xfId="7287" xr:uid="{00000000-0005-0000-0000-0000610A0000}"/>
    <cellStyle name="20% - Accent1 19 20" xfId="2415" xr:uid="{00000000-0005-0000-0000-0000620A0000}"/>
    <cellStyle name="20% - Accent1 19 21" xfId="2416" xr:uid="{00000000-0005-0000-0000-0000630A0000}"/>
    <cellStyle name="20% - Accent1 19 3" xfId="2417" xr:uid="{00000000-0005-0000-0000-0000640A0000}"/>
    <cellStyle name="20% - Accent1 19 4" xfId="2418" xr:uid="{00000000-0005-0000-0000-0000650A0000}"/>
    <cellStyle name="20% - Accent1 19 5" xfId="2419" xr:uid="{00000000-0005-0000-0000-0000660A0000}"/>
    <cellStyle name="20% - Accent1 19 6" xfId="2420" xr:uid="{00000000-0005-0000-0000-0000670A0000}"/>
    <cellStyle name="20% - Accent1 19 7" xfId="2421" xr:uid="{00000000-0005-0000-0000-0000680A0000}"/>
    <cellStyle name="20% - Accent1 19 8" xfId="2422" xr:uid="{00000000-0005-0000-0000-0000690A0000}"/>
    <cellStyle name="20% - Accent1 19 9" xfId="2423" xr:uid="{00000000-0005-0000-0000-00006A0A0000}"/>
    <cellStyle name="20% - Accent1 19_Segment Detail" xfId="7286" xr:uid="{00000000-0005-0000-0000-00006B0A0000}"/>
    <cellStyle name="20% - Accent1 2" xfId="2424" xr:uid="{00000000-0005-0000-0000-00006C0A0000}"/>
    <cellStyle name="20% - Accent1 2 10" xfId="2425" xr:uid="{00000000-0005-0000-0000-00006D0A0000}"/>
    <cellStyle name="20% - Accent1 2 10 2" xfId="2426" xr:uid="{00000000-0005-0000-0000-00006E0A0000}"/>
    <cellStyle name="20% - Accent1 2 10_Segment Detail" xfId="7288" xr:uid="{00000000-0005-0000-0000-00006F0A0000}"/>
    <cellStyle name="20% - Accent1 2 11" xfId="2427" xr:uid="{00000000-0005-0000-0000-0000700A0000}"/>
    <cellStyle name="20% - Accent1 2 11 2" xfId="2428" xr:uid="{00000000-0005-0000-0000-0000710A0000}"/>
    <cellStyle name="20% - Accent1 2 11_Segment Detail" xfId="7289" xr:uid="{00000000-0005-0000-0000-0000720A0000}"/>
    <cellStyle name="20% - Accent1 2 12" xfId="2429" xr:uid="{00000000-0005-0000-0000-0000730A0000}"/>
    <cellStyle name="20% - Accent1 2 12 2" xfId="2430" xr:uid="{00000000-0005-0000-0000-0000740A0000}"/>
    <cellStyle name="20% - Accent1 2 12_Segment Detail" xfId="7290" xr:uid="{00000000-0005-0000-0000-0000750A0000}"/>
    <cellStyle name="20% - Accent1 2 13" xfId="2431" xr:uid="{00000000-0005-0000-0000-0000760A0000}"/>
    <cellStyle name="20% - Accent1 2 13 2" xfId="2432" xr:uid="{00000000-0005-0000-0000-0000770A0000}"/>
    <cellStyle name="20% - Accent1 2 13_Segment Detail" xfId="7291" xr:uid="{00000000-0005-0000-0000-0000780A0000}"/>
    <cellStyle name="20% - Accent1 2 14" xfId="2433" xr:uid="{00000000-0005-0000-0000-0000790A0000}"/>
    <cellStyle name="20% - Accent1 2 14 2" xfId="2434" xr:uid="{00000000-0005-0000-0000-00007A0A0000}"/>
    <cellStyle name="20% - Accent1 2 14_Segment Detail" xfId="7292" xr:uid="{00000000-0005-0000-0000-00007B0A0000}"/>
    <cellStyle name="20% - Accent1 2 15" xfId="2435" xr:uid="{00000000-0005-0000-0000-00007C0A0000}"/>
    <cellStyle name="20% - Accent1 2 16" xfId="2436" xr:uid="{00000000-0005-0000-0000-00007D0A0000}"/>
    <cellStyle name="20% - Accent1 2 2" xfId="2437" xr:uid="{00000000-0005-0000-0000-00007E0A0000}"/>
    <cellStyle name="20% - Accent1 2 2 2" xfId="2438" xr:uid="{00000000-0005-0000-0000-00007F0A0000}"/>
    <cellStyle name="20% - Accent1 2 2 2 2" xfId="2439" xr:uid="{00000000-0005-0000-0000-0000800A0000}"/>
    <cellStyle name="20% - Accent1 2 2 2 2 2" xfId="2440" xr:uid="{00000000-0005-0000-0000-0000810A0000}"/>
    <cellStyle name="20% - Accent1 2 2 2 2 2 2" xfId="2441" xr:uid="{00000000-0005-0000-0000-0000820A0000}"/>
    <cellStyle name="20% - Accent1 2 2 2 2 2_Segment Detail" xfId="7295" xr:uid="{00000000-0005-0000-0000-0000830A0000}"/>
    <cellStyle name="20% - Accent1 2 2 2 2 3" xfId="2442" xr:uid="{00000000-0005-0000-0000-0000840A0000}"/>
    <cellStyle name="20% - Accent1 2 2 2 2_Segment Detail" xfId="7294" xr:uid="{00000000-0005-0000-0000-0000850A0000}"/>
    <cellStyle name="20% - Accent1 2 2 2 3" xfId="2443" xr:uid="{00000000-0005-0000-0000-0000860A0000}"/>
    <cellStyle name="20% - Accent1 2 2 2 3 2" xfId="2444" xr:uid="{00000000-0005-0000-0000-0000870A0000}"/>
    <cellStyle name="20% - Accent1 2 2 2 3_Segment Detail" xfId="7296" xr:uid="{00000000-0005-0000-0000-0000880A0000}"/>
    <cellStyle name="20% - Accent1 2 2 2 4" xfId="2445" xr:uid="{00000000-0005-0000-0000-0000890A0000}"/>
    <cellStyle name="20% - Accent1 2 2 2_Segment Detail" xfId="7293" xr:uid="{00000000-0005-0000-0000-00008A0A0000}"/>
    <cellStyle name="20% - Accent1 2 2 3" xfId="2446" xr:uid="{00000000-0005-0000-0000-00008B0A0000}"/>
    <cellStyle name="20% - Accent1 2 2 3 2" xfId="2447" xr:uid="{00000000-0005-0000-0000-00008C0A0000}"/>
    <cellStyle name="20% - Accent1 2 2 3 2 2" xfId="2448" xr:uid="{00000000-0005-0000-0000-00008D0A0000}"/>
    <cellStyle name="20% - Accent1 2 2 3 2_Segment Detail" xfId="7298" xr:uid="{00000000-0005-0000-0000-00008E0A0000}"/>
    <cellStyle name="20% - Accent1 2 2 3 3" xfId="2449" xr:uid="{00000000-0005-0000-0000-00008F0A0000}"/>
    <cellStyle name="20% - Accent1 2 2 3_Segment Detail" xfId="7297" xr:uid="{00000000-0005-0000-0000-0000900A0000}"/>
    <cellStyle name="20% - Accent1 2 2 4" xfId="2450" xr:uid="{00000000-0005-0000-0000-0000910A0000}"/>
    <cellStyle name="20% - Accent1 2 2 4 2" xfId="2451" xr:uid="{00000000-0005-0000-0000-0000920A0000}"/>
    <cellStyle name="20% - Accent1 2 2 4_Segment Detail" xfId="7299" xr:uid="{00000000-0005-0000-0000-0000930A0000}"/>
    <cellStyle name="20% - Accent1 2 2 5" xfId="2452" xr:uid="{00000000-0005-0000-0000-0000940A0000}"/>
    <cellStyle name="20% - Accent1 2 2 5 2" xfId="2453" xr:uid="{00000000-0005-0000-0000-0000950A0000}"/>
    <cellStyle name="20% - Accent1 2 2 5_Segment Detail" xfId="7300" xr:uid="{00000000-0005-0000-0000-0000960A0000}"/>
    <cellStyle name="20% - Accent1 2 2 6" xfId="2454" xr:uid="{00000000-0005-0000-0000-0000970A0000}"/>
    <cellStyle name="20% - Accent1 2 2 6 2" xfId="2455" xr:uid="{00000000-0005-0000-0000-0000980A0000}"/>
    <cellStyle name="20% - Accent1 2 2 6_Segment Detail" xfId="7301" xr:uid="{00000000-0005-0000-0000-0000990A0000}"/>
    <cellStyle name="20% - Accent1 2 2 7" xfId="2456" xr:uid="{00000000-0005-0000-0000-00009A0A0000}"/>
    <cellStyle name="20% - Accent1 2 2 7 2" xfId="2457" xr:uid="{00000000-0005-0000-0000-00009B0A0000}"/>
    <cellStyle name="20% - Accent1 2 2 7_Segment Detail" xfId="7302" xr:uid="{00000000-0005-0000-0000-00009C0A0000}"/>
    <cellStyle name="20% - Accent1 2 2 8" xfId="2458" xr:uid="{00000000-0005-0000-0000-00009D0A0000}"/>
    <cellStyle name="20% - Accent1 2 2 8 2" xfId="2459" xr:uid="{00000000-0005-0000-0000-00009E0A0000}"/>
    <cellStyle name="20% - Accent1 2 2 8_Segment Detail" xfId="7303" xr:uid="{00000000-0005-0000-0000-00009F0A0000}"/>
    <cellStyle name="20% - Accent1 2 2 9" xfId="2460" xr:uid="{00000000-0005-0000-0000-0000A00A0000}"/>
    <cellStyle name="20% - Accent1 2 3" xfId="2461" xr:uid="{00000000-0005-0000-0000-0000A10A0000}"/>
    <cellStyle name="20% - Accent1 2 3 2" xfId="2462" xr:uid="{00000000-0005-0000-0000-0000A20A0000}"/>
    <cellStyle name="20% - Accent1 2 3 2 2" xfId="2463" xr:uid="{00000000-0005-0000-0000-0000A30A0000}"/>
    <cellStyle name="20% - Accent1 2 3 2 2 2" xfId="2464" xr:uid="{00000000-0005-0000-0000-0000A40A0000}"/>
    <cellStyle name="20% - Accent1 2 3 2 2 2 2" xfId="2465" xr:uid="{00000000-0005-0000-0000-0000A50A0000}"/>
    <cellStyle name="20% - Accent1 2 3 2 2 2_Segment Detail" xfId="7306" xr:uid="{00000000-0005-0000-0000-0000A60A0000}"/>
    <cellStyle name="20% - Accent1 2 3 2 2 3" xfId="2466" xr:uid="{00000000-0005-0000-0000-0000A70A0000}"/>
    <cellStyle name="20% - Accent1 2 3 2 2_Segment Detail" xfId="7305" xr:uid="{00000000-0005-0000-0000-0000A80A0000}"/>
    <cellStyle name="20% - Accent1 2 3 2 3" xfId="2467" xr:uid="{00000000-0005-0000-0000-0000A90A0000}"/>
    <cellStyle name="20% - Accent1 2 3 2 3 2" xfId="2468" xr:uid="{00000000-0005-0000-0000-0000AA0A0000}"/>
    <cellStyle name="20% - Accent1 2 3 2 3_Segment Detail" xfId="7307" xr:uid="{00000000-0005-0000-0000-0000AB0A0000}"/>
    <cellStyle name="20% - Accent1 2 3 2 4" xfId="2469" xr:uid="{00000000-0005-0000-0000-0000AC0A0000}"/>
    <cellStyle name="20% - Accent1 2 3 2_Segment Detail" xfId="7304" xr:uid="{00000000-0005-0000-0000-0000AD0A0000}"/>
    <cellStyle name="20% - Accent1 2 3 3" xfId="2470" xr:uid="{00000000-0005-0000-0000-0000AE0A0000}"/>
    <cellStyle name="20% - Accent1 2 3 3 2" xfId="2471" xr:uid="{00000000-0005-0000-0000-0000AF0A0000}"/>
    <cellStyle name="20% - Accent1 2 3 3 2 2" xfId="2472" xr:uid="{00000000-0005-0000-0000-0000B00A0000}"/>
    <cellStyle name="20% - Accent1 2 3 3 2_Segment Detail" xfId="7309" xr:uid="{00000000-0005-0000-0000-0000B10A0000}"/>
    <cellStyle name="20% - Accent1 2 3 3 3" xfId="2473" xr:uid="{00000000-0005-0000-0000-0000B20A0000}"/>
    <cellStyle name="20% - Accent1 2 3 3_Segment Detail" xfId="7308" xr:uid="{00000000-0005-0000-0000-0000B30A0000}"/>
    <cellStyle name="20% - Accent1 2 3 4" xfId="2474" xr:uid="{00000000-0005-0000-0000-0000B40A0000}"/>
    <cellStyle name="20% - Accent1 2 3 4 2" xfId="2475" xr:uid="{00000000-0005-0000-0000-0000B50A0000}"/>
    <cellStyle name="20% - Accent1 2 3 4_Segment Detail" xfId="7310" xr:uid="{00000000-0005-0000-0000-0000B60A0000}"/>
    <cellStyle name="20% - Accent1 2 3 5" xfId="2476" xr:uid="{00000000-0005-0000-0000-0000B70A0000}"/>
    <cellStyle name="20% - Accent1 2 3 5 2" xfId="2477" xr:uid="{00000000-0005-0000-0000-0000B80A0000}"/>
    <cellStyle name="20% - Accent1 2 3 5_Segment Detail" xfId="7311" xr:uid="{00000000-0005-0000-0000-0000B90A0000}"/>
    <cellStyle name="20% - Accent1 2 3 6" xfId="2478" xr:uid="{00000000-0005-0000-0000-0000BA0A0000}"/>
    <cellStyle name="20% - Accent1 2 3 6 2" xfId="2479" xr:uid="{00000000-0005-0000-0000-0000BB0A0000}"/>
    <cellStyle name="20% - Accent1 2 3 6_Segment Detail" xfId="7312" xr:uid="{00000000-0005-0000-0000-0000BC0A0000}"/>
    <cellStyle name="20% - Accent1 2 3 7" xfId="2480" xr:uid="{00000000-0005-0000-0000-0000BD0A0000}"/>
    <cellStyle name="20% - Accent1 2 4" xfId="2481" xr:uid="{00000000-0005-0000-0000-0000BE0A0000}"/>
    <cellStyle name="20% - Accent1 2 4 2" xfId="2482" xr:uid="{00000000-0005-0000-0000-0000BF0A0000}"/>
    <cellStyle name="20% - Accent1 2 4 2 2" xfId="2483" xr:uid="{00000000-0005-0000-0000-0000C00A0000}"/>
    <cellStyle name="20% - Accent1 2 4 2 2 2" xfId="2484" xr:uid="{00000000-0005-0000-0000-0000C10A0000}"/>
    <cellStyle name="20% - Accent1 2 4 2 2 2 2" xfId="2485" xr:uid="{00000000-0005-0000-0000-0000C20A0000}"/>
    <cellStyle name="20% - Accent1 2 4 2 2 2_Segment Detail" xfId="7315" xr:uid="{00000000-0005-0000-0000-0000C30A0000}"/>
    <cellStyle name="20% - Accent1 2 4 2 2 3" xfId="2486" xr:uid="{00000000-0005-0000-0000-0000C40A0000}"/>
    <cellStyle name="20% - Accent1 2 4 2 2_Segment Detail" xfId="7314" xr:uid="{00000000-0005-0000-0000-0000C50A0000}"/>
    <cellStyle name="20% - Accent1 2 4 2 3" xfId="2487" xr:uid="{00000000-0005-0000-0000-0000C60A0000}"/>
    <cellStyle name="20% - Accent1 2 4 2 3 2" xfId="2488" xr:uid="{00000000-0005-0000-0000-0000C70A0000}"/>
    <cellStyle name="20% - Accent1 2 4 2 3_Segment Detail" xfId="7316" xr:uid="{00000000-0005-0000-0000-0000C80A0000}"/>
    <cellStyle name="20% - Accent1 2 4 2 4" xfId="2489" xr:uid="{00000000-0005-0000-0000-0000C90A0000}"/>
    <cellStyle name="20% - Accent1 2 4 2_Segment Detail" xfId="7313" xr:uid="{00000000-0005-0000-0000-0000CA0A0000}"/>
    <cellStyle name="20% - Accent1 2 4 3" xfId="2490" xr:uid="{00000000-0005-0000-0000-0000CB0A0000}"/>
    <cellStyle name="20% - Accent1 2 4 3 2" xfId="2491" xr:uid="{00000000-0005-0000-0000-0000CC0A0000}"/>
    <cellStyle name="20% - Accent1 2 4 3 2 2" xfId="2492" xr:uid="{00000000-0005-0000-0000-0000CD0A0000}"/>
    <cellStyle name="20% - Accent1 2 4 3 2_Segment Detail" xfId="7318" xr:uid="{00000000-0005-0000-0000-0000CE0A0000}"/>
    <cellStyle name="20% - Accent1 2 4 3 3" xfId="2493" xr:uid="{00000000-0005-0000-0000-0000CF0A0000}"/>
    <cellStyle name="20% - Accent1 2 4 3_Segment Detail" xfId="7317" xr:uid="{00000000-0005-0000-0000-0000D00A0000}"/>
    <cellStyle name="20% - Accent1 2 4 4" xfId="2494" xr:uid="{00000000-0005-0000-0000-0000D10A0000}"/>
    <cellStyle name="20% - Accent1 2 4 4 2" xfId="2495" xr:uid="{00000000-0005-0000-0000-0000D20A0000}"/>
    <cellStyle name="20% - Accent1 2 4 4_Segment Detail" xfId="7319" xr:uid="{00000000-0005-0000-0000-0000D30A0000}"/>
    <cellStyle name="20% - Accent1 2 4 5" xfId="2496" xr:uid="{00000000-0005-0000-0000-0000D40A0000}"/>
    <cellStyle name="20% - Accent1 2 4 5 2" xfId="2497" xr:uid="{00000000-0005-0000-0000-0000D50A0000}"/>
    <cellStyle name="20% - Accent1 2 4 5_Segment Detail" xfId="7320" xr:uid="{00000000-0005-0000-0000-0000D60A0000}"/>
    <cellStyle name="20% - Accent1 2 4 6" xfId="2498" xr:uid="{00000000-0005-0000-0000-0000D70A0000}"/>
    <cellStyle name="20% - Accent1 2 4 6 2" xfId="2499" xr:uid="{00000000-0005-0000-0000-0000D80A0000}"/>
    <cellStyle name="20% - Accent1 2 4 6_Segment Detail" xfId="7321" xr:uid="{00000000-0005-0000-0000-0000D90A0000}"/>
    <cellStyle name="20% - Accent1 2 4 7" xfId="2500" xr:uid="{00000000-0005-0000-0000-0000DA0A0000}"/>
    <cellStyle name="20% - Accent1 2 5" xfId="2501" xr:uid="{00000000-0005-0000-0000-0000DB0A0000}"/>
    <cellStyle name="20% - Accent1 2 5 2" xfId="2502" xr:uid="{00000000-0005-0000-0000-0000DC0A0000}"/>
    <cellStyle name="20% - Accent1 2 5 2 2" xfId="2503" xr:uid="{00000000-0005-0000-0000-0000DD0A0000}"/>
    <cellStyle name="20% - Accent1 2 5 2 2 2" xfId="2504" xr:uid="{00000000-0005-0000-0000-0000DE0A0000}"/>
    <cellStyle name="20% - Accent1 2 5 2 2 2 2" xfId="2505" xr:uid="{00000000-0005-0000-0000-0000DF0A0000}"/>
    <cellStyle name="20% - Accent1 2 5 2 2 2_Segment Detail" xfId="7324" xr:uid="{00000000-0005-0000-0000-0000E00A0000}"/>
    <cellStyle name="20% - Accent1 2 5 2 2 3" xfId="2506" xr:uid="{00000000-0005-0000-0000-0000E10A0000}"/>
    <cellStyle name="20% - Accent1 2 5 2 2 3 2" xfId="2507" xr:uid="{00000000-0005-0000-0000-0000E20A0000}"/>
    <cellStyle name="20% - Accent1 2 5 2 2 3_Segment Detail" xfId="7325" xr:uid="{00000000-0005-0000-0000-0000E30A0000}"/>
    <cellStyle name="20% - Accent1 2 5 2 2 4" xfId="2508" xr:uid="{00000000-0005-0000-0000-0000E40A0000}"/>
    <cellStyle name="20% - Accent1 2 5 2 2 4 2" xfId="2509" xr:uid="{00000000-0005-0000-0000-0000E50A0000}"/>
    <cellStyle name="20% - Accent1 2 5 2 2 4_Segment Detail" xfId="7326" xr:uid="{00000000-0005-0000-0000-0000E60A0000}"/>
    <cellStyle name="20% - Accent1 2 5 2 2 5" xfId="2510" xr:uid="{00000000-0005-0000-0000-0000E70A0000}"/>
    <cellStyle name="20% - Accent1 2 5 2 2 5 2" xfId="2511" xr:uid="{00000000-0005-0000-0000-0000E80A0000}"/>
    <cellStyle name="20% - Accent1 2 5 2 2 5_Segment Detail" xfId="7327" xr:uid="{00000000-0005-0000-0000-0000E90A0000}"/>
    <cellStyle name="20% - Accent1 2 5 2 2 6" xfId="2512" xr:uid="{00000000-0005-0000-0000-0000EA0A0000}"/>
    <cellStyle name="20% - Accent1 2 5 2 2_Segment Detail" xfId="7323" xr:uid="{00000000-0005-0000-0000-0000EB0A0000}"/>
    <cellStyle name="20% - Accent1 2 5 2 3" xfId="2513" xr:uid="{00000000-0005-0000-0000-0000EC0A0000}"/>
    <cellStyle name="20% - Accent1 2 5 2 3 2" xfId="2514" xr:uid="{00000000-0005-0000-0000-0000ED0A0000}"/>
    <cellStyle name="20% - Accent1 2 5 2 3_Segment Detail" xfId="7328" xr:uid="{00000000-0005-0000-0000-0000EE0A0000}"/>
    <cellStyle name="20% - Accent1 2 5 2 4" xfId="2515" xr:uid="{00000000-0005-0000-0000-0000EF0A0000}"/>
    <cellStyle name="20% - Accent1 2 5 2_Segment Detail" xfId="7322" xr:uid="{00000000-0005-0000-0000-0000F00A0000}"/>
    <cellStyle name="20% - Accent1 2 5 3" xfId="2516" xr:uid="{00000000-0005-0000-0000-0000F10A0000}"/>
    <cellStyle name="20% - Accent1 2 5 3 2" xfId="2517" xr:uid="{00000000-0005-0000-0000-0000F20A0000}"/>
    <cellStyle name="20% - Accent1 2 5 3 2 2" xfId="2518" xr:uid="{00000000-0005-0000-0000-0000F30A0000}"/>
    <cellStyle name="20% - Accent1 2 5 3 2_Segment Detail" xfId="7330" xr:uid="{00000000-0005-0000-0000-0000F40A0000}"/>
    <cellStyle name="20% - Accent1 2 5 3 3" xfId="2519" xr:uid="{00000000-0005-0000-0000-0000F50A0000}"/>
    <cellStyle name="20% - Accent1 2 5 3_Segment Detail" xfId="7329" xr:uid="{00000000-0005-0000-0000-0000F60A0000}"/>
    <cellStyle name="20% - Accent1 2 5 4" xfId="2520" xr:uid="{00000000-0005-0000-0000-0000F70A0000}"/>
    <cellStyle name="20% - Accent1 2 5 4 2" xfId="2521" xr:uid="{00000000-0005-0000-0000-0000F80A0000}"/>
    <cellStyle name="20% - Accent1 2 5 4 2 2" xfId="2522" xr:uid="{00000000-0005-0000-0000-0000F90A0000}"/>
    <cellStyle name="20% - Accent1 2 5 4 2_Segment Detail" xfId="7332" xr:uid="{00000000-0005-0000-0000-0000FA0A0000}"/>
    <cellStyle name="20% - Accent1 2 5 4 3" xfId="2523" xr:uid="{00000000-0005-0000-0000-0000FB0A0000}"/>
    <cellStyle name="20% - Accent1 2 5 4 3 2" xfId="2524" xr:uid="{00000000-0005-0000-0000-0000FC0A0000}"/>
    <cellStyle name="20% - Accent1 2 5 4 3_Segment Detail" xfId="7333" xr:uid="{00000000-0005-0000-0000-0000FD0A0000}"/>
    <cellStyle name="20% - Accent1 2 5 4 4" xfId="2525" xr:uid="{00000000-0005-0000-0000-0000FE0A0000}"/>
    <cellStyle name="20% - Accent1 2 5 4 4 2" xfId="2526" xr:uid="{00000000-0005-0000-0000-0000FF0A0000}"/>
    <cellStyle name="20% - Accent1 2 5 4 4_Segment Detail" xfId="7334" xr:uid="{00000000-0005-0000-0000-0000000B0000}"/>
    <cellStyle name="20% - Accent1 2 5 4 5" xfId="2527" xr:uid="{00000000-0005-0000-0000-0000010B0000}"/>
    <cellStyle name="20% - Accent1 2 5 4 5 2" xfId="2528" xr:uid="{00000000-0005-0000-0000-0000020B0000}"/>
    <cellStyle name="20% - Accent1 2 5 4 5_Segment Detail" xfId="7335" xr:uid="{00000000-0005-0000-0000-0000030B0000}"/>
    <cellStyle name="20% - Accent1 2 5 4 6" xfId="2529" xr:uid="{00000000-0005-0000-0000-0000040B0000}"/>
    <cellStyle name="20% - Accent1 2 5 4_Segment Detail" xfId="7331" xr:uid="{00000000-0005-0000-0000-0000050B0000}"/>
    <cellStyle name="20% - Accent1 2 5 5" xfId="2530" xr:uid="{00000000-0005-0000-0000-0000060B0000}"/>
    <cellStyle name="20% - Accent1 2 5 5 2" xfId="2531" xr:uid="{00000000-0005-0000-0000-0000070B0000}"/>
    <cellStyle name="20% - Accent1 2 5 5_Segment Detail" xfId="7336" xr:uid="{00000000-0005-0000-0000-0000080B0000}"/>
    <cellStyle name="20% - Accent1 2 5 6" xfId="2532" xr:uid="{00000000-0005-0000-0000-0000090B0000}"/>
    <cellStyle name="20% - Accent1 2 5 6 2" xfId="2533" xr:uid="{00000000-0005-0000-0000-00000A0B0000}"/>
    <cellStyle name="20% - Accent1 2 5 6_Segment Detail" xfId="7337" xr:uid="{00000000-0005-0000-0000-00000B0B0000}"/>
    <cellStyle name="20% - Accent1 2 5 7" xfId="2534" xr:uid="{00000000-0005-0000-0000-00000C0B0000}"/>
    <cellStyle name="20% - Accent1 2 5 7 2" xfId="2535" xr:uid="{00000000-0005-0000-0000-00000D0B0000}"/>
    <cellStyle name="20% - Accent1 2 5 7_Segment Detail" xfId="7338" xr:uid="{00000000-0005-0000-0000-00000E0B0000}"/>
    <cellStyle name="20% - Accent1 2 5 8" xfId="2536" xr:uid="{00000000-0005-0000-0000-00000F0B0000}"/>
    <cellStyle name="20% - Accent1 2 6" xfId="2537" xr:uid="{00000000-0005-0000-0000-0000100B0000}"/>
    <cellStyle name="20% - Accent1 2 6 2" xfId="2538" xr:uid="{00000000-0005-0000-0000-0000110B0000}"/>
    <cellStyle name="20% - Accent1 2 6 2 2" xfId="2539" xr:uid="{00000000-0005-0000-0000-0000120B0000}"/>
    <cellStyle name="20% - Accent1 2 6 2 2 2" xfId="2540" xr:uid="{00000000-0005-0000-0000-0000130B0000}"/>
    <cellStyle name="20% - Accent1 2 6 2 2_Segment Detail" xfId="7341" xr:uid="{00000000-0005-0000-0000-0000140B0000}"/>
    <cellStyle name="20% - Accent1 2 6 2 3" xfId="2541" xr:uid="{00000000-0005-0000-0000-0000150B0000}"/>
    <cellStyle name="20% - Accent1 2 6 2 3 2" xfId="2542" xr:uid="{00000000-0005-0000-0000-0000160B0000}"/>
    <cellStyle name="20% - Accent1 2 6 2 3_Segment Detail" xfId="7342" xr:uid="{00000000-0005-0000-0000-0000170B0000}"/>
    <cellStyle name="20% - Accent1 2 6 2 4" xfId="2543" xr:uid="{00000000-0005-0000-0000-0000180B0000}"/>
    <cellStyle name="20% - Accent1 2 6 2 4 2" xfId="2544" xr:uid="{00000000-0005-0000-0000-0000190B0000}"/>
    <cellStyle name="20% - Accent1 2 6 2 4_Segment Detail" xfId="7343" xr:uid="{00000000-0005-0000-0000-00001A0B0000}"/>
    <cellStyle name="20% - Accent1 2 6 2 5" xfId="2545" xr:uid="{00000000-0005-0000-0000-00001B0B0000}"/>
    <cellStyle name="20% - Accent1 2 6 2 5 2" xfId="2546" xr:uid="{00000000-0005-0000-0000-00001C0B0000}"/>
    <cellStyle name="20% - Accent1 2 6 2 5_Segment Detail" xfId="7344" xr:uid="{00000000-0005-0000-0000-00001D0B0000}"/>
    <cellStyle name="20% - Accent1 2 6 2 6" xfId="2547" xr:uid="{00000000-0005-0000-0000-00001E0B0000}"/>
    <cellStyle name="20% - Accent1 2 6 2_Segment Detail" xfId="7340" xr:uid="{00000000-0005-0000-0000-00001F0B0000}"/>
    <cellStyle name="20% - Accent1 2 6 3" xfId="2548" xr:uid="{00000000-0005-0000-0000-0000200B0000}"/>
    <cellStyle name="20% - Accent1 2 6 3 2" xfId="2549" xr:uid="{00000000-0005-0000-0000-0000210B0000}"/>
    <cellStyle name="20% - Accent1 2 6 3 2 2" xfId="2550" xr:uid="{00000000-0005-0000-0000-0000220B0000}"/>
    <cellStyle name="20% - Accent1 2 6 3 2_Segment Detail" xfId="7346" xr:uid="{00000000-0005-0000-0000-0000230B0000}"/>
    <cellStyle name="20% - Accent1 2 6 3 3" xfId="2551" xr:uid="{00000000-0005-0000-0000-0000240B0000}"/>
    <cellStyle name="20% - Accent1 2 6 3 3 2" xfId="2552" xr:uid="{00000000-0005-0000-0000-0000250B0000}"/>
    <cellStyle name="20% - Accent1 2 6 3 3_Segment Detail" xfId="7347" xr:uid="{00000000-0005-0000-0000-0000260B0000}"/>
    <cellStyle name="20% - Accent1 2 6 3 4" xfId="2553" xr:uid="{00000000-0005-0000-0000-0000270B0000}"/>
    <cellStyle name="20% - Accent1 2 6 3 4 2" xfId="2554" xr:uid="{00000000-0005-0000-0000-0000280B0000}"/>
    <cellStyle name="20% - Accent1 2 6 3 4_Segment Detail" xfId="7348" xr:uid="{00000000-0005-0000-0000-0000290B0000}"/>
    <cellStyle name="20% - Accent1 2 6 3 5" xfId="2555" xr:uid="{00000000-0005-0000-0000-00002A0B0000}"/>
    <cellStyle name="20% - Accent1 2 6 3 5 2" xfId="2556" xr:uid="{00000000-0005-0000-0000-00002B0B0000}"/>
    <cellStyle name="20% - Accent1 2 6 3 5_Segment Detail" xfId="7349" xr:uid="{00000000-0005-0000-0000-00002C0B0000}"/>
    <cellStyle name="20% - Accent1 2 6 3 6" xfId="2557" xr:uid="{00000000-0005-0000-0000-00002D0B0000}"/>
    <cellStyle name="20% - Accent1 2 6 3_Segment Detail" xfId="7345" xr:uid="{00000000-0005-0000-0000-00002E0B0000}"/>
    <cellStyle name="20% - Accent1 2 6 4" xfId="2558" xr:uid="{00000000-0005-0000-0000-00002F0B0000}"/>
    <cellStyle name="20% - Accent1 2 6 4 2" xfId="2559" xr:uid="{00000000-0005-0000-0000-0000300B0000}"/>
    <cellStyle name="20% - Accent1 2 6 4_Segment Detail" xfId="7350" xr:uid="{00000000-0005-0000-0000-0000310B0000}"/>
    <cellStyle name="20% - Accent1 2 6 5" xfId="2560" xr:uid="{00000000-0005-0000-0000-0000320B0000}"/>
    <cellStyle name="20% - Accent1 2 6 5 2" xfId="2561" xr:uid="{00000000-0005-0000-0000-0000330B0000}"/>
    <cellStyle name="20% - Accent1 2 6 5_Segment Detail" xfId="7351" xr:uid="{00000000-0005-0000-0000-0000340B0000}"/>
    <cellStyle name="20% - Accent1 2 6 6" xfId="2562" xr:uid="{00000000-0005-0000-0000-0000350B0000}"/>
    <cellStyle name="20% - Accent1 2 6 6 2" xfId="2563" xr:uid="{00000000-0005-0000-0000-0000360B0000}"/>
    <cellStyle name="20% - Accent1 2 6 6_Segment Detail" xfId="7352" xr:uid="{00000000-0005-0000-0000-0000370B0000}"/>
    <cellStyle name="20% - Accent1 2 6 7" xfId="2564" xr:uid="{00000000-0005-0000-0000-0000380B0000}"/>
    <cellStyle name="20% - Accent1 2 6 7 2" xfId="2565" xr:uid="{00000000-0005-0000-0000-0000390B0000}"/>
    <cellStyle name="20% - Accent1 2 6 7_Segment Detail" xfId="7353" xr:uid="{00000000-0005-0000-0000-00003A0B0000}"/>
    <cellStyle name="20% - Accent1 2 6 8" xfId="2566" xr:uid="{00000000-0005-0000-0000-00003B0B0000}"/>
    <cellStyle name="20% - Accent1 2 6 8 2" xfId="2567" xr:uid="{00000000-0005-0000-0000-00003C0B0000}"/>
    <cellStyle name="20% - Accent1 2 6 8_Segment Detail" xfId="7354" xr:uid="{00000000-0005-0000-0000-00003D0B0000}"/>
    <cellStyle name="20% - Accent1 2 6 9" xfId="2568" xr:uid="{00000000-0005-0000-0000-00003E0B0000}"/>
    <cellStyle name="20% - Accent1 2 6_Segment Detail" xfId="7339" xr:uid="{00000000-0005-0000-0000-00003F0B0000}"/>
    <cellStyle name="20% - Accent1 2 7" xfId="2569" xr:uid="{00000000-0005-0000-0000-0000400B0000}"/>
    <cellStyle name="20% - Accent1 2 7 2" xfId="2570" xr:uid="{00000000-0005-0000-0000-0000410B0000}"/>
    <cellStyle name="20% - Accent1 2 7 2 2" xfId="2571" xr:uid="{00000000-0005-0000-0000-0000420B0000}"/>
    <cellStyle name="20% - Accent1 2 7 2_Segment Detail" xfId="7356" xr:uid="{00000000-0005-0000-0000-0000430B0000}"/>
    <cellStyle name="20% - Accent1 2 7 3" xfId="2572" xr:uid="{00000000-0005-0000-0000-0000440B0000}"/>
    <cellStyle name="20% - Accent1 2 7 3 2" xfId="2573" xr:uid="{00000000-0005-0000-0000-0000450B0000}"/>
    <cellStyle name="20% - Accent1 2 7 3_Segment Detail" xfId="7357" xr:uid="{00000000-0005-0000-0000-0000460B0000}"/>
    <cellStyle name="20% - Accent1 2 7 4" xfId="2574" xr:uid="{00000000-0005-0000-0000-0000470B0000}"/>
    <cellStyle name="20% - Accent1 2 7 4 2" xfId="2575" xr:uid="{00000000-0005-0000-0000-0000480B0000}"/>
    <cellStyle name="20% - Accent1 2 7 4_Segment Detail" xfId="7358" xr:uid="{00000000-0005-0000-0000-0000490B0000}"/>
    <cellStyle name="20% - Accent1 2 7 5" xfId="2576" xr:uid="{00000000-0005-0000-0000-00004A0B0000}"/>
    <cellStyle name="20% - Accent1 2 7 5 2" xfId="2577" xr:uid="{00000000-0005-0000-0000-00004B0B0000}"/>
    <cellStyle name="20% - Accent1 2 7 5_Segment Detail" xfId="7359" xr:uid="{00000000-0005-0000-0000-00004C0B0000}"/>
    <cellStyle name="20% - Accent1 2 7 6" xfId="2578" xr:uid="{00000000-0005-0000-0000-00004D0B0000}"/>
    <cellStyle name="20% - Accent1 2 7 6 2" xfId="2579" xr:uid="{00000000-0005-0000-0000-00004E0B0000}"/>
    <cellStyle name="20% - Accent1 2 7 6_Segment Detail" xfId="7360" xr:uid="{00000000-0005-0000-0000-00004F0B0000}"/>
    <cellStyle name="20% - Accent1 2 7 7" xfId="2580" xr:uid="{00000000-0005-0000-0000-0000500B0000}"/>
    <cellStyle name="20% - Accent1 2 7_Segment Detail" xfId="7355" xr:uid="{00000000-0005-0000-0000-0000510B0000}"/>
    <cellStyle name="20% - Accent1 2 8" xfId="2581" xr:uid="{00000000-0005-0000-0000-0000520B0000}"/>
    <cellStyle name="20% - Accent1 2 8 2" xfId="2582" xr:uid="{00000000-0005-0000-0000-0000530B0000}"/>
    <cellStyle name="20% - Accent1 2 8 2 2" xfId="2583" xr:uid="{00000000-0005-0000-0000-0000540B0000}"/>
    <cellStyle name="20% - Accent1 2 8 2_Segment Detail" xfId="7362" xr:uid="{00000000-0005-0000-0000-0000550B0000}"/>
    <cellStyle name="20% - Accent1 2 8 3" xfId="2584" xr:uid="{00000000-0005-0000-0000-0000560B0000}"/>
    <cellStyle name="20% - Accent1 2 8 3 2" xfId="2585" xr:uid="{00000000-0005-0000-0000-0000570B0000}"/>
    <cellStyle name="20% - Accent1 2 8 3_Segment Detail" xfId="7363" xr:uid="{00000000-0005-0000-0000-0000580B0000}"/>
    <cellStyle name="20% - Accent1 2 8 4" xfId="2586" xr:uid="{00000000-0005-0000-0000-0000590B0000}"/>
    <cellStyle name="20% - Accent1 2 8 4 2" xfId="2587" xr:uid="{00000000-0005-0000-0000-00005A0B0000}"/>
    <cellStyle name="20% - Accent1 2 8 4_Segment Detail" xfId="7364" xr:uid="{00000000-0005-0000-0000-00005B0B0000}"/>
    <cellStyle name="20% - Accent1 2 8 5" xfId="2588" xr:uid="{00000000-0005-0000-0000-00005C0B0000}"/>
    <cellStyle name="20% - Accent1 2 8 5 2" xfId="2589" xr:uid="{00000000-0005-0000-0000-00005D0B0000}"/>
    <cellStyle name="20% - Accent1 2 8 5_Segment Detail" xfId="7365" xr:uid="{00000000-0005-0000-0000-00005E0B0000}"/>
    <cellStyle name="20% - Accent1 2 8 6" xfId="2590" xr:uid="{00000000-0005-0000-0000-00005F0B0000}"/>
    <cellStyle name="20% - Accent1 2 8 6 2" xfId="2591" xr:uid="{00000000-0005-0000-0000-0000600B0000}"/>
    <cellStyle name="20% - Accent1 2 8 6_Segment Detail" xfId="7366" xr:uid="{00000000-0005-0000-0000-0000610B0000}"/>
    <cellStyle name="20% - Accent1 2 8 7" xfId="2592" xr:uid="{00000000-0005-0000-0000-0000620B0000}"/>
    <cellStyle name="20% - Accent1 2 8_Segment Detail" xfId="7361" xr:uid="{00000000-0005-0000-0000-0000630B0000}"/>
    <cellStyle name="20% - Accent1 2 9" xfId="2593" xr:uid="{00000000-0005-0000-0000-0000640B0000}"/>
    <cellStyle name="20% - Accent1 2 9 2" xfId="2594" xr:uid="{00000000-0005-0000-0000-0000650B0000}"/>
    <cellStyle name="20% - Accent1 2 9_Segment Detail" xfId="7367" xr:uid="{00000000-0005-0000-0000-0000660B0000}"/>
    <cellStyle name="20% - Accent1 2_WC FCST 033010_from Josh" xfId="2595" xr:uid="{00000000-0005-0000-0000-0000670B0000}"/>
    <cellStyle name="20% - Accent1 20" xfId="2596" xr:uid="{00000000-0005-0000-0000-0000680B0000}"/>
    <cellStyle name="20% - Accent1 20 10" xfId="2597" xr:uid="{00000000-0005-0000-0000-0000690B0000}"/>
    <cellStyle name="20% - Accent1 20 11" xfId="2598" xr:uid="{00000000-0005-0000-0000-00006A0B0000}"/>
    <cellStyle name="20% - Accent1 20 12" xfId="2599" xr:uid="{00000000-0005-0000-0000-00006B0B0000}"/>
    <cellStyle name="20% - Accent1 20 13" xfId="2600" xr:uid="{00000000-0005-0000-0000-00006C0B0000}"/>
    <cellStyle name="20% - Accent1 20 14" xfId="2601" xr:uid="{00000000-0005-0000-0000-00006D0B0000}"/>
    <cellStyle name="20% - Accent1 20 15" xfId="2602" xr:uid="{00000000-0005-0000-0000-00006E0B0000}"/>
    <cellStyle name="20% - Accent1 20 16" xfId="2603" xr:uid="{00000000-0005-0000-0000-00006F0B0000}"/>
    <cellStyle name="20% - Accent1 20 17" xfId="2604" xr:uid="{00000000-0005-0000-0000-0000700B0000}"/>
    <cellStyle name="20% - Accent1 20 18" xfId="2605" xr:uid="{00000000-0005-0000-0000-0000710B0000}"/>
    <cellStyle name="20% - Accent1 20 19" xfId="2606" xr:uid="{00000000-0005-0000-0000-0000720B0000}"/>
    <cellStyle name="20% - Accent1 20 2" xfId="2607" xr:uid="{00000000-0005-0000-0000-0000730B0000}"/>
    <cellStyle name="20% - Accent1 20 2 2" xfId="2608" xr:uid="{00000000-0005-0000-0000-0000740B0000}"/>
    <cellStyle name="20% - Accent1 20 2_Segment Detail" xfId="7368" xr:uid="{00000000-0005-0000-0000-0000750B0000}"/>
    <cellStyle name="20% - Accent1 20 20" xfId="2609" xr:uid="{00000000-0005-0000-0000-0000760B0000}"/>
    <cellStyle name="20% - Accent1 20 21" xfId="2610" xr:uid="{00000000-0005-0000-0000-0000770B0000}"/>
    <cellStyle name="20% - Accent1 20 3" xfId="2611" xr:uid="{00000000-0005-0000-0000-0000780B0000}"/>
    <cellStyle name="20% - Accent1 20 4" xfId="2612" xr:uid="{00000000-0005-0000-0000-0000790B0000}"/>
    <cellStyle name="20% - Accent1 20 5" xfId="2613" xr:uid="{00000000-0005-0000-0000-00007A0B0000}"/>
    <cellStyle name="20% - Accent1 20 6" xfId="2614" xr:uid="{00000000-0005-0000-0000-00007B0B0000}"/>
    <cellStyle name="20% - Accent1 20 7" xfId="2615" xr:uid="{00000000-0005-0000-0000-00007C0B0000}"/>
    <cellStyle name="20% - Accent1 20 8" xfId="2616" xr:uid="{00000000-0005-0000-0000-00007D0B0000}"/>
    <cellStyle name="20% - Accent1 20 9" xfId="2617" xr:uid="{00000000-0005-0000-0000-00007E0B0000}"/>
    <cellStyle name="20% - Accent1 21" xfId="2618" xr:uid="{00000000-0005-0000-0000-00007F0B0000}"/>
    <cellStyle name="20% - Accent1 21 10" xfId="2619" xr:uid="{00000000-0005-0000-0000-0000800B0000}"/>
    <cellStyle name="20% - Accent1 21 11" xfId="2620" xr:uid="{00000000-0005-0000-0000-0000810B0000}"/>
    <cellStyle name="20% - Accent1 21 12" xfId="2621" xr:uid="{00000000-0005-0000-0000-0000820B0000}"/>
    <cellStyle name="20% - Accent1 21 13" xfId="2622" xr:uid="{00000000-0005-0000-0000-0000830B0000}"/>
    <cellStyle name="20% - Accent1 21 14" xfId="2623" xr:uid="{00000000-0005-0000-0000-0000840B0000}"/>
    <cellStyle name="20% - Accent1 21 15" xfId="2624" xr:uid="{00000000-0005-0000-0000-0000850B0000}"/>
    <cellStyle name="20% - Accent1 21 16" xfId="2625" xr:uid="{00000000-0005-0000-0000-0000860B0000}"/>
    <cellStyle name="20% - Accent1 21 17" xfId="2626" xr:uid="{00000000-0005-0000-0000-0000870B0000}"/>
    <cellStyle name="20% - Accent1 21 18" xfId="2627" xr:uid="{00000000-0005-0000-0000-0000880B0000}"/>
    <cellStyle name="20% - Accent1 21 19" xfId="2628" xr:uid="{00000000-0005-0000-0000-0000890B0000}"/>
    <cellStyle name="20% - Accent1 21 2" xfId="2629" xr:uid="{00000000-0005-0000-0000-00008A0B0000}"/>
    <cellStyle name="20% - Accent1 21 20" xfId="2630" xr:uid="{00000000-0005-0000-0000-00008B0B0000}"/>
    <cellStyle name="20% - Accent1 21 21" xfId="2631" xr:uid="{00000000-0005-0000-0000-00008C0B0000}"/>
    <cellStyle name="20% - Accent1 21 3" xfId="2632" xr:uid="{00000000-0005-0000-0000-00008D0B0000}"/>
    <cellStyle name="20% - Accent1 21 4" xfId="2633" xr:uid="{00000000-0005-0000-0000-00008E0B0000}"/>
    <cellStyle name="20% - Accent1 21 5" xfId="2634" xr:uid="{00000000-0005-0000-0000-00008F0B0000}"/>
    <cellStyle name="20% - Accent1 21 6" xfId="2635" xr:uid="{00000000-0005-0000-0000-0000900B0000}"/>
    <cellStyle name="20% - Accent1 21 7" xfId="2636" xr:uid="{00000000-0005-0000-0000-0000910B0000}"/>
    <cellStyle name="20% - Accent1 21 8" xfId="2637" xr:uid="{00000000-0005-0000-0000-0000920B0000}"/>
    <cellStyle name="20% - Accent1 21 9" xfId="2638" xr:uid="{00000000-0005-0000-0000-0000930B0000}"/>
    <cellStyle name="20% - Accent1 21_Segment Detail" xfId="7369" xr:uid="{00000000-0005-0000-0000-0000940B0000}"/>
    <cellStyle name="20% - Accent1 22" xfId="2639" xr:uid="{00000000-0005-0000-0000-0000950B0000}"/>
    <cellStyle name="20% - Accent1 22 10" xfId="2640" xr:uid="{00000000-0005-0000-0000-0000960B0000}"/>
    <cellStyle name="20% - Accent1 22 11" xfId="2641" xr:uid="{00000000-0005-0000-0000-0000970B0000}"/>
    <cellStyle name="20% - Accent1 22 12" xfId="2642" xr:uid="{00000000-0005-0000-0000-0000980B0000}"/>
    <cellStyle name="20% - Accent1 22 13" xfId="2643" xr:uid="{00000000-0005-0000-0000-0000990B0000}"/>
    <cellStyle name="20% - Accent1 22 14" xfId="2644" xr:uid="{00000000-0005-0000-0000-00009A0B0000}"/>
    <cellStyle name="20% - Accent1 22 15" xfId="2645" xr:uid="{00000000-0005-0000-0000-00009B0B0000}"/>
    <cellStyle name="20% - Accent1 22 16" xfId="2646" xr:uid="{00000000-0005-0000-0000-00009C0B0000}"/>
    <cellStyle name="20% - Accent1 22 17" xfId="2647" xr:uid="{00000000-0005-0000-0000-00009D0B0000}"/>
    <cellStyle name="20% - Accent1 22 18" xfId="2648" xr:uid="{00000000-0005-0000-0000-00009E0B0000}"/>
    <cellStyle name="20% - Accent1 22 19" xfId="2649" xr:uid="{00000000-0005-0000-0000-00009F0B0000}"/>
    <cellStyle name="20% - Accent1 22 2" xfId="2650" xr:uid="{00000000-0005-0000-0000-0000A00B0000}"/>
    <cellStyle name="20% - Accent1 22 20" xfId="2651" xr:uid="{00000000-0005-0000-0000-0000A10B0000}"/>
    <cellStyle name="20% - Accent1 22 21" xfId="2652" xr:uid="{00000000-0005-0000-0000-0000A20B0000}"/>
    <cellStyle name="20% - Accent1 22 3" xfId="2653" xr:uid="{00000000-0005-0000-0000-0000A30B0000}"/>
    <cellStyle name="20% - Accent1 22 4" xfId="2654" xr:uid="{00000000-0005-0000-0000-0000A40B0000}"/>
    <cellStyle name="20% - Accent1 22 5" xfId="2655" xr:uid="{00000000-0005-0000-0000-0000A50B0000}"/>
    <cellStyle name="20% - Accent1 22 6" xfId="2656" xr:uid="{00000000-0005-0000-0000-0000A60B0000}"/>
    <cellStyle name="20% - Accent1 22 7" xfId="2657" xr:uid="{00000000-0005-0000-0000-0000A70B0000}"/>
    <cellStyle name="20% - Accent1 22 8" xfId="2658" xr:uid="{00000000-0005-0000-0000-0000A80B0000}"/>
    <cellStyle name="20% - Accent1 22 9" xfId="2659" xr:uid="{00000000-0005-0000-0000-0000A90B0000}"/>
    <cellStyle name="20% - Accent1 22_Segment Detail" xfId="7370" xr:uid="{00000000-0005-0000-0000-0000AA0B0000}"/>
    <cellStyle name="20% - Accent1 23" xfId="2660" xr:uid="{00000000-0005-0000-0000-0000AB0B0000}"/>
    <cellStyle name="20% - Accent1 23 10" xfId="2661" xr:uid="{00000000-0005-0000-0000-0000AC0B0000}"/>
    <cellStyle name="20% - Accent1 23 11" xfId="2662" xr:uid="{00000000-0005-0000-0000-0000AD0B0000}"/>
    <cellStyle name="20% - Accent1 23 12" xfId="2663" xr:uid="{00000000-0005-0000-0000-0000AE0B0000}"/>
    <cellStyle name="20% - Accent1 23 13" xfId="2664" xr:uid="{00000000-0005-0000-0000-0000AF0B0000}"/>
    <cellStyle name="20% - Accent1 23 14" xfId="2665" xr:uid="{00000000-0005-0000-0000-0000B00B0000}"/>
    <cellStyle name="20% - Accent1 23 15" xfId="2666" xr:uid="{00000000-0005-0000-0000-0000B10B0000}"/>
    <cellStyle name="20% - Accent1 23 16" xfId="2667" xr:uid="{00000000-0005-0000-0000-0000B20B0000}"/>
    <cellStyle name="20% - Accent1 23 17" xfId="2668" xr:uid="{00000000-0005-0000-0000-0000B30B0000}"/>
    <cellStyle name="20% - Accent1 23 18" xfId="2669" xr:uid="{00000000-0005-0000-0000-0000B40B0000}"/>
    <cellStyle name="20% - Accent1 23 19" xfId="2670" xr:uid="{00000000-0005-0000-0000-0000B50B0000}"/>
    <cellStyle name="20% - Accent1 23 2" xfId="2671" xr:uid="{00000000-0005-0000-0000-0000B60B0000}"/>
    <cellStyle name="20% - Accent1 23 20" xfId="2672" xr:uid="{00000000-0005-0000-0000-0000B70B0000}"/>
    <cellStyle name="20% - Accent1 23 21" xfId="2673" xr:uid="{00000000-0005-0000-0000-0000B80B0000}"/>
    <cellStyle name="20% - Accent1 23 3" xfId="2674" xr:uid="{00000000-0005-0000-0000-0000B90B0000}"/>
    <cellStyle name="20% - Accent1 23 4" xfId="2675" xr:uid="{00000000-0005-0000-0000-0000BA0B0000}"/>
    <cellStyle name="20% - Accent1 23 5" xfId="2676" xr:uid="{00000000-0005-0000-0000-0000BB0B0000}"/>
    <cellStyle name="20% - Accent1 23 6" xfId="2677" xr:uid="{00000000-0005-0000-0000-0000BC0B0000}"/>
    <cellStyle name="20% - Accent1 23 7" xfId="2678" xr:uid="{00000000-0005-0000-0000-0000BD0B0000}"/>
    <cellStyle name="20% - Accent1 23 8" xfId="2679" xr:uid="{00000000-0005-0000-0000-0000BE0B0000}"/>
    <cellStyle name="20% - Accent1 23 9" xfId="2680" xr:uid="{00000000-0005-0000-0000-0000BF0B0000}"/>
    <cellStyle name="20% - Accent1 23_Segment Detail" xfId="7371" xr:uid="{00000000-0005-0000-0000-0000C00B0000}"/>
    <cellStyle name="20% - Accent1 24" xfId="2681" xr:uid="{00000000-0005-0000-0000-0000C10B0000}"/>
    <cellStyle name="20% - Accent1 24 10" xfId="2682" xr:uid="{00000000-0005-0000-0000-0000C20B0000}"/>
    <cellStyle name="20% - Accent1 24 11" xfId="2683" xr:uid="{00000000-0005-0000-0000-0000C30B0000}"/>
    <cellStyle name="20% - Accent1 24 12" xfId="2684" xr:uid="{00000000-0005-0000-0000-0000C40B0000}"/>
    <cellStyle name="20% - Accent1 24 13" xfId="2685" xr:uid="{00000000-0005-0000-0000-0000C50B0000}"/>
    <cellStyle name="20% - Accent1 24 14" xfId="2686" xr:uid="{00000000-0005-0000-0000-0000C60B0000}"/>
    <cellStyle name="20% - Accent1 24 15" xfId="2687" xr:uid="{00000000-0005-0000-0000-0000C70B0000}"/>
    <cellStyle name="20% - Accent1 24 16" xfId="2688" xr:uid="{00000000-0005-0000-0000-0000C80B0000}"/>
    <cellStyle name="20% - Accent1 24 17" xfId="2689" xr:uid="{00000000-0005-0000-0000-0000C90B0000}"/>
    <cellStyle name="20% - Accent1 24 18" xfId="2690" xr:uid="{00000000-0005-0000-0000-0000CA0B0000}"/>
    <cellStyle name="20% - Accent1 24 19" xfId="2691" xr:uid="{00000000-0005-0000-0000-0000CB0B0000}"/>
    <cellStyle name="20% - Accent1 24 2" xfId="2692" xr:uid="{00000000-0005-0000-0000-0000CC0B0000}"/>
    <cellStyle name="20% - Accent1 24 20" xfId="2693" xr:uid="{00000000-0005-0000-0000-0000CD0B0000}"/>
    <cellStyle name="20% - Accent1 24 21" xfId="2694" xr:uid="{00000000-0005-0000-0000-0000CE0B0000}"/>
    <cellStyle name="20% - Accent1 24 3" xfId="2695" xr:uid="{00000000-0005-0000-0000-0000CF0B0000}"/>
    <cellStyle name="20% - Accent1 24 4" xfId="2696" xr:uid="{00000000-0005-0000-0000-0000D00B0000}"/>
    <cellStyle name="20% - Accent1 24 5" xfId="2697" xr:uid="{00000000-0005-0000-0000-0000D10B0000}"/>
    <cellStyle name="20% - Accent1 24 6" xfId="2698" xr:uid="{00000000-0005-0000-0000-0000D20B0000}"/>
    <cellStyle name="20% - Accent1 24 7" xfId="2699" xr:uid="{00000000-0005-0000-0000-0000D30B0000}"/>
    <cellStyle name="20% - Accent1 24 8" xfId="2700" xr:uid="{00000000-0005-0000-0000-0000D40B0000}"/>
    <cellStyle name="20% - Accent1 24 9" xfId="2701" xr:uid="{00000000-0005-0000-0000-0000D50B0000}"/>
    <cellStyle name="20% - Accent1 24_Segment Detail" xfId="7372" xr:uid="{00000000-0005-0000-0000-0000D60B0000}"/>
    <cellStyle name="20% - Accent1 25" xfId="2702" xr:uid="{00000000-0005-0000-0000-0000D70B0000}"/>
    <cellStyle name="20% - Accent1 25 10" xfId="2703" xr:uid="{00000000-0005-0000-0000-0000D80B0000}"/>
    <cellStyle name="20% - Accent1 25 11" xfId="2704" xr:uid="{00000000-0005-0000-0000-0000D90B0000}"/>
    <cellStyle name="20% - Accent1 25 12" xfId="2705" xr:uid="{00000000-0005-0000-0000-0000DA0B0000}"/>
    <cellStyle name="20% - Accent1 25 13" xfId="2706" xr:uid="{00000000-0005-0000-0000-0000DB0B0000}"/>
    <cellStyle name="20% - Accent1 25 14" xfId="2707" xr:uid="{00000000-0005-0000-0000-0000DC0B0000}"/>
    <cellStyle name="20% - Accent1 25 15" xfId="2708" xr:uid="{00000000-0005-0000-0000-0000DD0B0000}"/>
    <cellStyle name="20% - Accent1 25 16" xfId="2709" xr:uid="{00000000-0005-0000-0000-0000DE0B0000}"/>
    <cellStyle name="20% - Accent1 25 17" xfId="2710" xr:uid="{00000000-0005-0000-0000-0000DF0B0000}"/>
    <cellStyle name="20% - Accent1 25 18" xfId="2711" xr:uid="{00000000-0005-0000-0000-0000E00B0000}"/>
    <cellStyle name="20% - Accent1 25 19" xfId="2712" xr:uid="{00000000-0005-0000-0000-0000E10B0000}"/>
    <cellStyle name="20% - Accent1 25 2" xfId="2713" xr:uid="{00000000-0005-0000-0000-0000E20B0000}"/>
    <cellStyle name="20% - Accent1 25 20" xfId="2714" xr:uid="{00000000-0005-0000-0000-0000E30B0000}"/>
    <cellStyle name="20% - Accent1 25 21" xfId="2715" xr:uid="{00000000-0005-0000-0000-0000E40B0000}"/>
    <cellStyle name="20% - Accent1 25 3" xfId="2716" xr:uid="{00000000-0005-0000-0000-0000E50B0000}"/>
    <cellStyle name="20% - Accent1 25 4" xfId="2717" xr:uid="{00000000-0005-0000-0000-0000E60B0000}"/>
    <cellStyle name="20% - Accent1 25 5" xfId="2718" xr:uid="{00000000-0005-0000-0000-0000E70B0000}"/>
    <cellStyle name="20% - Accent1 25 6" xfId="2719" xr:uid="{00000000-0005-0000-0000-0000E80B0000}"/>
    <cellStyle name="20% - Accent1 25 7" xfId="2720" xr:uid="{00000000-0005-0000-0000-0000E90B0000}"/>
    <cellStyle name="20% - Accent1 25 8" xfId="2721" xr:uid="{00000000-0005-0000-0000-0000EA0B0000}"/>
    <cellStyle name="20% - Accent1 25 9" xfId="2722" xr:uid="{00000000-0005-0000-0000-0000EB0B0000}"/>
    <cellStyle name="20% - Accent1 25_Segment Detail" xfId="7373" xr:uid="{00000000-0005-0000-0000-0000EC0B0000}"/>
    <cellStyle name="20% - Accent1 26" xfId="2723" xr:uid="{00000000-0005-0000-0000-0000ED0B0000}"/>
    <cellStyle name="20% - Accent1 26 10" xfId="2724" xr:uid="{00000000-0005-0000-0000-0000EE0B0000}"/>
    <cellStyle name="20% - Accent1 26 11" xfId="2725" xr:uid="{00000000-0005-0000-0000-0000EF0B0000}"/>
    <cellStyle name="20% - Accent1 26 12" xfId="2726" xr:uid="{00000000-0005-0000-0000-0000F00B0000}"/>
    <cellStyle name="20% - Accent1 26 13" xfId="2727" xr:uid="{00000000-0005-0000-0000-0000F10B0000}"/>
    <cellStyle name="20% - Accent1 26 14" xfId="2728" xr:uid="{00000000-0005-0000-0000-0000F20B0000}"/>
    <cellStyle name="20% - Accent1 26 15" xfId="2729" xr:uid="{00000000-0005-0000-0000-0000F30B0000}"/>
    <cellStyle name="20% - Accent1 26 16" xfId="2730" xr:uid="{00000000-0005-0000-0000-0000F40B0000}"/>
    <cellStyle name="20% - Accent1 26 17" xfId="2731" xr:uid="{00000000-0005-0000-0000-0000F50B0000}"/>
    <cellStyle name="20% - Accent1 26 18" xfId="2732" xr:uid="{00000000-0005-0000-0000-0000F60B0000}"/>
    <cellStyle name="20% - Accent1 26 19" xfId="2733" xr:uid="{00000000-0005-0000-0000-0000F70B0000}"/>
    <cellStyle name="20% - Accent1 26 2" xfId="2734" xr:uid="{00000000-0005-0000-0000-0000F80B0000}"/>
    <cellStyle name="20% - Accent1 26 20" xfId="2735" xr:uid="{00000000-0005-0000-0000-0000F90B0000}"/>
    <cellStyle name="20% - Accent1 26 21" xfId="2736" xr:uid="{00000000-0005-0000-0000-0000FA0B0000}"/>
    <cellStyle name="20% - Accent1 26 3" xfId="2737" xr:uid="{00000000-0005-0000-0000-0000FB0B0000}"/>
    <cellStyle name="20% - Accent1 26 4" xfId="2738" xr:uid="{00000000-0005-0000-0000-0000FC0B0000}"/>
    <cellStyle name="20% - Accent1 26 5" xfId="2739" xr:uid="{00000000-0005-0000-0000-0000FD0B0000}"/>
    <cellStyle name="20% - Accent1 26 6" xfId="2740" xr:uid="{00000000-0005-0000-0000-0000FE0B0000}"/>
    <cellStyle name="20% - Accent1 26 7" xfId="2741" xr:uid="{00000000-0005-0000-0000-0000FF0B0000}"/>
    <cellStyle name="20% - Accent1 26 8" xfId="2742" xr:uid="{00000000-0005-0000-0000-0000000C0000}"/>
    <cellStyle name="20% - Accent1 26 9" xfId="2743" xr:uid="{00000000-0005-0000-0000-0000010C0000}"/>
    <cellStyle name="20% - Accent1 26_Segment Detail" xfId="7374" xr:uid="{00000000-0005-0000-0000-0000020C0000}"/>
    <cellStyle name="20% - Accent1 27" xfId="2744" xr:uid="{00000000-0005-0000-0000-0000030C0000}"/>
    <cellStyle name="20% - Accent1 27 10" xfId="2745" xr:uid="{00000000-0005-0000-0000-0000040C0000}"/>
    <cellStyle name="20% - Accent1 27 11" xfId="2746" xr:uid="{00000000-0005-0000-0000-0000050C0000}"/>
    <cellStyle name="20% - Accent1 27 12" xfId="2747" xr:uid="{00000000-0005-0000-0000-0000060C0000}"/>
    <cellStyle name="20% - Accent1 27 13" xfId="2748" xr:uid="{00000000-0005-0000-0000-0000070C0000}"/>
    <cellStyle name="20% - Accent1 27 14" xfId="2749" xr:uid="{00000000-0005-0000-0000-0000080C0000}"/>
    <cellStyle name="20% - Accent1 27 15" xfId="2750" xr:uid="{00000000-0005-0000-0000-0000090C0000}"/>
    <cellStyle name="20% - Accent1 27 16" xfId="2751" xr:uid="{00000000-0005-0000-0000-00000A0C0000}"/>
    <cellStyle name="20% - Accent1 27 17" xfId="2752" xr:uid="{00000000-0005-0000-0000-00000B0C0000}"/>
    <cellStyle name="20% - Accent1 27 18" xfId="2753" xr:uid="{00000000-0005-0000-0000-00000C0C0000}"/>
    <cellStyle name="20% - Accent1 27 19" xfId="2754" xr:uid="{00000000-0005-0000-0000-00000D0C0000}"/>
    <cellStyle name="20% - Accent1 27 2" xfId="2755" xr:uid="{00000000-0005-0000-0000-00000E0C0000}"/>
    <cellStyle name="20% - Accent1 27 20" xfId="2756" xr:uid="{00000000-0005-0000-0000-00000F0C0000}"/>
    <cellStyle name="20% - Accent1 27 21" xfId="2757" xr:uid="{00000000-0005-0000-0000-0000100C0000}"/>
    <cellStyle name="20% - Accent1 27 3" xfId="2758" xr:uid="{00000000-0005-0000-0000-0000110C0000}"/>
    <cellStyle name="20% - Accent1 27 4" xfId="2759" xr:uid="{00000000-0005-0000-0000-0000120C0000}"/>
    <cellStyle name="20% - Accent1 27 5" xfId="2760" xr:uid="{00000000-0005-0000-0000-0000130C0000}"/>
    <cellStyle name="20% - Accent1 27 6" xfId="2761" xr:uid="{00000000-0005-0000-0000-0000140C0000}"/>
    <cellStyle name="20% - Accent1 27 7" xfId="2762" xr:uid="{00000000-0005-0000-0000-0000150C0000}"/>
    <cellStyle name="20% - Accent1 27 8" xfId="2763" xr:uid="{00000000-0005-0000-0000-0000160C0000}"/>
    <cellStyle name="20% - Accent1 27 9" xfId="2764" xr:uid="{00000000-0005-0000-0000-0000170C0000}"/>
    <cellStyle name="20% - Accent1 27_Segment Detail" xfId="7375" xr:uid="{00000000-0005-0000-0000-0000180C0000}"/>
    <cellStyle name="20% - Accent1 28" xfId="2765" xr:uid="{00000000-0005-0000-0000-0000190C0000}"/>
    <cellStyle name="20% - Accent1 28 10" xfId="2766" xr:uid="{00000000-0005-0000-0000-00001A0C0000}"/>
    <cellStyle name="20% - Accent1 28 11" xfId="2767" xr:uid="{00000000-0005-0000-0000-00001B0C0000}"/>
    <cellStyle name="20% - Accent1 28 12" xfId="2768" xr:uid="{00000000-0005-0000-0000-00001C0C0000}"/>
    <cellStyle name="20% - Accent1 28 13" xfId="2769" xr:uid="{00000000-0005-0000-0000-00001D0C0000}"/>
    <cellStyle name="20% - Accent1 28 14" xfId="2770" xr:uid="{00000000-0005-0000-0000-00001E0C0000}"/>
    <cellStyle name="20% - Accent1 28 15" xfId="2771" xr:uid="{00000000-0005-0000-0000-00001F0C0000}"/>
    <cellStyle name="20% - Accent1 28 16" xfId="2772" xr:uid="{00000000-0005-0000-0000-0000200C0000}"/>
    <cellStyle name="20% - Accent1 28 17" xfId="2773" xr:uid="{00000000-0005-0000-0000-0000210C0000}"/>
    <cellStyle name="20% - Accent1 28 18" xfId="2774" xr:uid="{00000000-0005-0000-0000-0000220C0000}"/>
    <cellStyle name="20% - Accent1 28 19" xfId="2775" xr:uid="{00000000-0005-0000-0000-0000230C0000}"/>
    <cellStyle name="20% - Accent1 28 2" xfId="2776" xr:uid="{00000000-0005-0000-0000-0000240C0000}"/>
    <cellStyle name="20% - Accent1 28 20" xfId="2777" xr:uid="{00000000-0005-0000-0000-0000250C0000}"/>
    <cellStyle name="20% - Accent1 28 21" xfId="2778" xr:uid="{00000000-0005-0000-0000-0000260C0000}"/>
    <cellStyle name="20% - Accent1 28 3" xfId="2779" xr:uid="{00000000-0005-0000-0000-0000270C0000}"/>
    <cellStyle name="20% - Accent1 28 4" xfId="2780" xr:uid="{00000000-0005-0000-0000-0000280C0000}"/>
    <cellStyle name="20% - Accent1 28 5" xfId="2781" xr:uid="{00000000-0005-0000-0000-0000290C0000}"/>
    <cellStyle name="20% - Accent1 28 6" xfId="2782" xr:uid="{00000000-0005-0000-0000-00002A0C0000}"/>
    <cellStyle name="20% - Accent1 28 7" xfId="2783" xr:uid="{00000000-0005-0000-0000-00002B0C0000}"/>
    <cellStyle name="20% - Accent1 28 8" xfId="2784" xr:uid="{00000000-0005-0000-0000-00002C0C0000}"/>
    <cellStyle name="20% - Accent1 28 9" xfId="2785" xr:uid="{00000000-0005-0000-0000-00002D0C0000}"/>
    <cellStyle name="20% - Accent1 28_Segment Detail" xfId="7376" xr:uid="{00000000-0005-0000-0000-00002E0C0000}"/>
    <cellStyle name="20% - Accent1 29" xfId="2786" xr:uid="{00000000-0005-0000-0000-00002F0C0000}"/>
    <cellStyle name="20% - Accent1 29 10" xfId="2787" xr:uid="{00000000-0005-0000-0000-0000300C0000}"/>
    <cellStyle name="20% - Accent1 29 11" xfId="2788" xr:uid="{00000000-0005-0000-0000-0000310C0000}"/>
    <cellStyle name="20% - Accent1 29 12" xfId="2789" xr:uid="{00000000-0005-0000-0000-0000320C0000}"/>
    <cellStyle name="20% - Accent1 29 13" xfId="2790" xr:uid="{00000000-0005-0000-0000-0000330C0000}"/>
    <cellStyle name="20% - Accent1 29 14" xfId="2791" xr:uid="{00000000-0005-0000-0000-0000340C0000}"/>
    <cellStyle name="20% - Accent1 29 15" xfId="2792" xr:uid="{00000000-0005-0000-0000-0000350C0000}"/>
    <cellStyle name="20% - Accent1 29 16" xfId="2793" xr:uid="{00000000-0005-0000-0000-0000360C0000}"/>
    <cellStyle name="20% - Accent1 29 17" xfId="2794" xr:uid="{00000000-0005-0000-0000-0000370C0000}"/>
    <cellStyle name="20% - Accent1 29 18" xfId="2795" xr:uid="{00000000-0005-0000-0000-0000380C0000}"/>
    <cellStyle name="20% - Accent1 29 19" xfId="2796" xr:uid="{00000000-0005-0000-0000-0000390C0000}"/>
    <cellStyle name="20% - Accent1 29 2" xfId="2797" xr:uid="{00000000-0005-0000-0000-00003A0C0000}"/>
    <cellStyle name="20% - Accent1 29 20" xfId="2798" xr:uid="{00000000-0005-0000-0000-00003B0C0000}"/>
    <cellStyle name="20% - Accent1 29 21" xfId="2799" xr:uid="{00000000-0005-0000-0000-00003C0C0000}"/>
    <cellStyle name="20% - Accent1 29 3" xfId="2800" xr:uid="{00000000-0005-0000-0000-00003D0C0000}"/>
    <cellStyle name="20% - Accent1 29 4" xfId="2801" xr:uid="{00000000-0005-0000-0000-00003E0C0000}"/>
    <cellStyle name="20% - Accent1 29 5" xfId="2802" xr:uid="{00000000-0005-0000-0000-00003F0C0000}"/>
    <cellStyle name="20% - Accent1 29 6" xfId="2803" xr:uid="{00000000-0005-0000-0000-0000400C0000}"/>
    <cellStyle name="20% - Accent1 29 7" xfId="2804" xr:uid="{00000000-0005-0000-0000-0000410C0000}"/>
    <cellStyle name="20% - Accent1 29 8" xfId="2805" xr:uid="{00000000-0005-0000-0000-0000420C0000}"/>
    <cellStyle name="20% - Accent1 29 9" xfId="2806" xr:uid="{00000000-0005-0000-0000-0000430C0000}"/>
    <cellStyle name="20% - Accent1 29_Segment Detail" xfId="7377" xr:uid="{00000000-0005-0000-0000-0000440C0000}"/>
    <cellStyle name="20% - Accent1 3" xfId="2807" xr:uid="{00000000-0005-0000-0000-0000450C0000}"/>
    <cellStyle name="20% - Accent1 3 10" xfId="2808" xr:uid="{00000000-0005-0000-0000-0000460C0000}"/>
    <cellStyle name="20% - Accent1 3 10 2" xfId="2809" xr:uid="{00000000-0005-0000-0000-0000470C0000}"/>
    <cellStyle name="20% - Accent1 3 10_Segment Detail" xfId="7378" xr:uid="{00000000-0005-0000-0000-0000480C0000}"/>
    <cellStyle name="20% - Accent1 3 11" xfId="2810" xr:uid="{00000000-0005-0000-0000-0000490C0000}"/>
    <cellStyle name="20% - Accent1 3 11 2" xfId="2811" xr:uid="{00000000-0005-0000-0000-00004A0C0000}"/>
    <cellStyle name="20% - Accent1 3 11_Segment Detail" xfId="7379" xr:uid="{00000000-0005-0000-0000-00004B0C0000}"/>
    <cellStyle name="20% - Accent1 3 12" xfId="2812" xr:uid="{00000000-0005-0000-0000-00004C0C0000}"/>
    <cellStyle name="20% - Accent1 3 12 2" xfId="2813" xr:uid="{00000000-0005-0000-0000-00004D0C0000}"/>
    <cellStyle name="20% - Accent1 3 12_Segment Detail" xfId="7380" xr:uid="{00000000-0005-0000-0000-00004E0C0000}"/>
    <cellStyle name="20% - Accent1 3 13" xfId="2814" xr:uid="{00000000-0005-0000-0000-00004F0C0000}"/>
    <cellStyle name="20% - Accent1 3 14" xfId="2815" xr:uid="{00000000-0005-0000-0000-0000500C0000}"/>
    <cellStyle name="20% - Accent1 3 2" xfId="2816" xr:uid="{00000000-0005-0000-0000-0000510C0000}"/>
    <cellStyle name="20% - Accent1 3 2 2" xfId="2817" xr:uid="{00000000-0005-0000-0000-0000520C0000}"/>
    <cellStyle name="20% - Accent1 3 2 2 2" xfId="2818" xr:uid="{00000000-0005-0000-0000-0000530C0000}"/>
    <cellStyle name="20% - Accent1 3 2 2 2 2" xfId="2819" xr:uid="{00000000-0005-0000-0000-0000540C0000}"/>
    <cellStyle name="20% - Accent1 3 2 2 2 2 2" xfId="2820" xr:uid="{00000000-0005-0000-0000-0000550C0000}"/>
    <cellStyle name="20% - Accent1 3 2 2 2 2_Segment Detail" xfId="7384" xr:uid="{00000000-0005-0000-0000-0000560C0000}"/>
    <cellStyle name="20% - Accent1 3 2 2 2 3" xfId="2821" xr:uid="{00000000-0005-0000-0000-0000570C0000}"/>
    <cellStyle name="20% - Accent1 3 2 2 2_Segment Detail" xfId="7383" xr:uid="{00000000-0005-0000-0000-0000580C0000}"/>
    <cellStyle name="20% - Accent1 3 2 2 3" xfId="2822" xr:uid="{00000000-0005-0000-0000-0000590C0000}"/>
    <cellStyle name="20% - Accent1 3 2 2 3 2" xfId="2823" xr:uid="{00000000-0005-0000-0000-00005A0C0000}"/>
    <cellStyle name="20% - Accent1 3 2 2 3 2 2" xfId="2824" xr:uid="{00000000-0005-0000-0000-00005B0C0000}"/>
    <cellStyle name="20% - Accent1 3 2 2 3 2_Segment Detail" xfId="7386" xr:uid="{00000000-0005-0000-0000-00005C0C0000}"/>
    <cellStyle name="20% - Accent1 3 2 2 3 3" xfId="2825" xr:uid="{00000000-0005-0000-0000-00005D0C0000}"/>
    <cellStyle name="20% - Accent1 3 2 2 3 3 2" xfId="2826" xr:uid="{00000000-0005-0000-0000-00005E0C0000}"/>
    <cellStyle name="20% - Accent1 3 2 2 3 3_Segment Detail" xfId="7387" xr:uid="{00000000-0005-0000-0000-00005F0C0000}"/>
    <cellStyle name="20% - Accent1 3 2 2 3 4" xfId="2827" xr:uid="{00000000-0005-0000-0000-0000600C0000}"/>
    <cellStyle name="20% - Accent1 3 2 2 3 4 2" xfId="2828" xr:uid="{00000000-0005-0000-0000-0000610C0000}"/>
    <cellStyle name="20% - Accent1 3 2 2 3 4_Segment Detail" xfId="7388" xr:uid="{00000000-0005-0000-0000-0000620C0000}"/>
    <cellStyle name="20% - Accent1 3 2 2 3 5" xfId="2829" xr:uid="{00000000-0005-0000-0000-0000630C0000}"/>
    <cellStyle name="20% - Accent1 3 2 2 3 5 2" xfId="2830" xr:uid="{00000000-0005-0000-0000-0000640C0000}"/>
    <cellStyle name="20% - Accent1 3 2 2 3 5_Segment Detail" xfId="7389" xr:uid="{00000000-0005-0000-0000-0000650C0000}"/>
    <cellStyle name="20% - Accent1 3 2 2 3 6" xfId="2831" xr:uid="{00000000-0005-0000-0000-0000660C0000}"/>
    <cellStyle name="20% - Accent1 3 2 2 3_Segment Detail" xfId="7385" xr:uid="{00000000-0005-0000-0000-0000670C0000}"/>
    <cellStyle name="20% - Accent1 3 2 2 4" xfId="2832" xr:uid="{00000000-0005-0000-0000-0000680C0000}"/>
    <cellStyle name="20% - Accent1 3 2 2_Segment Detail" xfId="7382" xr:uid="{00000000-0005-0000-0000-0000690C0000}"/>
    <cellStyle name="20% - Accent1 3 2 3" xfId="2833" xr:uid="{00000000-0005-0000-0000-00006A0C0000}"/>
    <cellStyle name="20% - Accent1 3 2 3 2" xfId="2834" xr:uid="{00000000-0005-0000-0000-00006B0C0000}"/>
    <cellStyle name="20% - Accent1 3 2 3 2 2" xfId="2835" xr:uid="{00000000-0005-0000-0000-00006C0C0000}"/>
    <cellStyle name="20% - Accent1 3 2 3 2_Segment Detail" xfId="7391" xr:uid="{00000000-0005-0000-0000-00006D0C0000}"/>
    <cellStyle name="20% - Accent1 3 2 3 3" xfId="2836" xr:uid="{00000000-0005-0000-0000-00006E0C0000}"/>
    <cellStyle name="20% - Accent1 3 2 3 3 2" xfId="2837" xr:uid="{00000000-0005-0000-0000-00006F0C0000}"/>
    <cellStyle name="20% - Accent1 3 2 3 3_Segment Detail" xfId="7392" xr:uid="{00000000-0005-0000-0000-0000700C0000}"/>
    <cellStyle name="20% - Accent1 3 2 3 4" xfId="2838" xr:uid="{00000000-0005-0000-0000-0000710C0000}"/>
    <cellStyle name="20% - Accent1 3 2 3 4 2" xfId="2839" xr:uid="{00000000-0005-0000-0000-0000720C0000}"/>
    <cellStyle name="20% - Accent1 3 2 3 4_Segment Detail" xfId="7393" xr:uid="{00000000-0005-0000-0000-0000730C0000}"/>
    <cellStyle name="20% - Accent1 3 2 3 5" xfId="2840" xr:uid="{00000000-0005-0000-0000-0000740C0000}"/>
    <cellStyle name="20% - Accent1 3 2 3 5 2" xfId="2841" xr:uid="{00000000-0005-0000-0000-0000750C0000}"/>
    <cellStyle name="20% - Accent1 3 2 3 5_Segment Detail" xfId="7394" xr:uid="{00000000-0005-0000-0000-0000760C0000}"/>
    <cellStyle name="20% - Accent1 3 2 3 6" xfId="2842" xr:uid="{00000000-0005-0000-0000-0000770C0000}"/>
    <cellStyle name="20% - Accent1 3 2 3_Segment Detail" xfId="7390" xr:uid="{00000000-0005-0000-0000-0000780C0000}"/>
    <cellStyle name="20% - Accent1 3 2 4" xfId="2843" xr:uid="{00000000-0005-0000-0000-0000790C0000}"/>
    <cellStyle name="20% - Accent1 3 2 4 2" xfId="2844" xr:uid="{00000000-0005-0000-0000-00007A0C0000}"/>
    <cellStyle name="20% - Accent1 3 2 4_Segment Detail" xfId="7395" xr:uid="{00000000-0005-0000-0000-00007B0C0000}"/>
    <cellStyle name="20% - Accent1 3 2 5" xfId="2845" xr:uid="{00000000-0005-0000-0000-00007C0C0000}"/>
    <cellStyle name="20% - Accent1 3 2 5 2" xfId="2846" xr:uid="{00000000-0005-0000-0000-00007D0C0000}"/>
    <cellStyle name="20% - Accent1 3 2 5_Segment Detail" xfId="7396" xr:uid="{00000000-0005-0000-0000-00007E0C0000}"/>
    <cellStyle name="20% - Accent1 3 2 6" xfId="2847" xr:uid="{00000000-0005-0000-0000-00007F0C0000}"/>
    <cellStyle name="20% - Accent1 3 2 6 2" xfId="2848" xr:uid="{00000000-0005-0000-0000-0000800C0000}"/>
    <cellStyle name="20% - Accent1 3 2 6_Segment Detail" xfId="7397" xr:uid="{00000000-0005-0000-0000-0000810C0000}"/>
    <cellStyle name="20% - Accent1 3 2 7" xfId="2849" xr:uid="{00000000-0005-0000-0000-0000820C0000}"/>
    <cellStyle name="20% - Accent1 3 2 7 2" xfId="2850" xr:uid="{00000000-0005-0000-0000-0000830C0000}"/>
    <cellStyle name="20% - Accent1 3 2 7_Segment Detail" xfId="7398" xr:uid="{00000000-0005-0000-0000-0000840C0000}"/>
    <cellStyle name="20% - Accent1 3 2 8" xfId="2851" xr:uid="{00000000-0005-0000-0000-0000850C0000}"/>
    <cellStyle name="20% - Accent1 3 2_Segment Detail" xfId="7381" xr:uid="{00000000-0005-0000-0000-0000860C0000}"/>
    <cellStyle name="20% - Accent1 3 3" xfId="2852" xr:uid="{00000000-0005-0000-0000-0000870C0000}"/>
    <cellStyle name="20% - Accent1 3 3 2" xfId="2853" xr:uid="{00000000-0005-0000-0000-0000880C0000}"/>
    <cellStyle name="20% - Accent1 3 3 2 2" xfId="2854" xr:uid="{00000000-0005-0000-0000-0000890C0000}"/>
    <cellStyle name="20% - Accent1 3 3 2 2 2" xfId="2855" xr:uid="{00000000-0005-0000-0000-00008A0C0000}"/>
    <cellStyle name="20% - Accent1 3 3 2 2_Segment Detail" xfId="7401" xr:uid="{00000000-0005-0000-0000-00008B0C0000}"/>
    <cellStyle name="20% - Accent1 3 3 2 3" xfId="2856" xr:uid="{00000000-0005-0000-0000-00008C0C0000}"/>
    <cellStyle name="20% - Accent1 3 3 2_Segment Detail" xfId="7400" xr:uid="{00000000-0005-0000-0000-00008D0C0000}"/>
    <cellStyle name="20% - Accent1 3 3 3" xfId="2857" xr:uid="{00000000-0005-0000-0000-00008E0C0000}"/>
    <cellStyle name="20% - Accent1 3 3 3 2" xfId="2858" xr:uid="{00000000-0005-0000-0000-00008F0C0000}"/>
    <cellStyle name="20% - Accent1 3 3 3_Segment Detail" xfId="7402" xr:uid="{00000000-0005-0000-0000-0000900C0000}"/>
    <cellStyle name="20% - Accent1 3 3 4" xfId="2859" xr:uid="{00000000-0005-0000-0000-0000910C0000}"/>
    <cellStyle name="20% - Accent1 3 3 4 2" xfId="2860" xr:uid="{00000000-0005-0000-0000-0000920C0000}"/>
    <cellStyle name="20% - Accent1 3 3 4_Segment Detail" xfId="7403" xr:uid="{00000000-0005-0000-0000-0000930C0000}"/>
    <cellStyle name="20% - Accent1 3 3 5" xfId="2861" xr:uid="{00000000-0005-0000-0000-0000940C0000}"/>
    <cellStyle name="20% - Accent1 3 3 5 2" xfId="2862" xr:uid="{00000000-0005-0000-0000-0000950C0000}"/>
    <cellStyle name="20% - Accent1 3 3 5_Segment Detail" xfId="7404" xr:uid="{00000000-0005-0000-0000-0000960C0000}"/>
    <cellStyle name="20% - Accent1 3 3 6" xfId="2863" xr:uid="{00000000-0005-0000-0000-0000970C0000}"/>
    <cellStyle name="20% - Accent1 3 3 6 2" xfId="2864" xr:uid="{00000000-0005-0000-0000-0000980C0000}"/>
    <cellStyle name="20% - Accent1 3 3 6_Segment Detail" xfId="7405" xr:uid="{00000000-0005-0000-0000-0000990C0000}"/>
    <cellStyle name="20% - Accent1 3 3 7" xfId="2865" xr:uid="{00000000-0005-0000-0000-00009A0C0000}"/>
    <cellStyle name="20% - Accent1 3 3_Segment Detail" xfId="7399" xr:uid="{00000000-0005-0000-0000-00009B0C0000}"/>
    <cellStyle name="20% - Accent1 3 4" xfId="2866" xr:uid="{00000000-0005-0000-0000-00009C0C0000}"/>
    <cellStyle name="20% - Accent1 3 4 2" xfId="2867" xr:uid="{00000000-0005-0000-0000-00009D0C0000}"/>
    <cellStyle name="20% - Accent1 3 4 2 2" xfId="2868" xr:uid="{00000000-0005-0000-0000-00009E0C0000}"/>
    <cellStyle name="20% - Accent1 3 4 2_Segment Detail" xfId="7407" xr:uid="{00000000-0005-0000-0000-00009F0C0000}"/>
    <cellStyle name="20% - Accent1 3 4 3" xfId="2869" xr:uid="{00000000-0005-0000-0000-0000A00C0000}"/>
    <cellStyle name="20% - Accent1 3 4 3 2" xfId="2870" xr:uid="{00000000-0005-0000-0000-0000A10C0000}"/>
    <cellStyle name="20% - Accent1 3 4 3_Segment Detail" xfId="7408" xr:uid="{00000000-0005-0000-0000-0000A20C0000}"/>
    <cellStyle name="20% - Accent1 3 4 4" xfId="2871" xr:uid="{00000000-0005-0000-0000-0000A30C0000}"/>
    <cellStyle name="20% - Accent1 3 4 4 2" xfId="2872" xr:uid="{00000000-0005-0000-0000-0000A40C0000}"/>
    <cellStyle name="20% - Accent1 3 4 4_Segment Detail" xfId="7409" xr:uid="{00000000-0005-0000-0000-0000A50C0000}"/>
    <cellStyle name="20% - Accent1 3 4 5" xfId="2873" xr:uid="{00000000-0005-0000-0000-0000A60C0000}"/>
    <cellStyle name="20% - Accent1 3 4 5 2" xfId="2874" xr:uid="{00000000-0005-0000-0000-0000A70C0000}"/>
    <cellStyle name="20% - Accent1 3 4 5_Segment Detail" xfId="7410" xr:uid="{00000000-0005-0000-0000-0000A80C0000}"/>
    <cellStyle name="20% - Accent1 3 4 6" xfId="2875" xr:uid="{00000000-0005-0000-0000-0000A90C0000}"/>
    <cellStyle name="20% - Accent1 3 4 6 2" xfId="2876" xr:uid="{00000000-0005-0000-0000-0000AA0C0000}"/>
    <cellStyle name="20% - Accent1 3 4 6_Segment Detail" xfId="7411" xr:uid="{00000000-0005-0000-0000-0000AB0C0000}"/>
    <cellStyle name="20% - Accent1 3 4 7" xfId="2877" xr:uid="{00000000-0005-0000-0000-0000AC0C0000}"/>
    <cellStyle name="20% - Accent1 3 4_Segment Detail" xfId="7406" xr:uid="{00000000-0005-0000-0000-0000AD0C0000}"/>
    <cellStyle name="20% - Accent1 3 5" xfId="2878" xr:uid="{00000000-0005-0000-0000-0000AE0C0000}"/>
    <cellStyle name="20% - Accent1 3 5 2" xfId="2879" xr:uid="{00000000-0005-0000-0000-0000AF0C0000}"/>
    <cellStyle name="20% - Accent1 3 5 2 2" xfId="2880" xr:uid="{00000000-0005-0000-0000-0000B00C0000}"/>
    <cellStyle name="20% - Accent1 3 5 2 2 2" xfId="2881" xr:uid="{00000000-0005-0000-0000-0000B10C0000}"/>
    <cellStyle name="20% - Accent1 3 5 2 2_Segment Detail" xfId="7414" xr:uid="{00000000-0005-0000-0000-0000B20C0000}"/>
    <cellStyle name="20% - Accent1 3 5 2 3" xfId="2882" xr:uid="{00000000-0005-0000-0000-0000B30C0000}"/>
    <cellStyle name="20% - Accent1 3 5 2 3 2" xfId="2883" xr:uid="{00000000-0005-0000-0000-0000B40C0000}"/>
    <cellStyle name="20% - Accent1 3 5 2 3_Segment Detail" xfId="7415" xr:uid="{00000000-0005-0000-0000-0000B50C0000}"/>
    <cellStyle name="20% - Accent1 3 5 2 4" xfId="2884" xr:uid="{00000000-0005-0000-0000-0000B60C0000}"/>
    <cellStyle name="20% - Accent1 3 5 2 4 2" xfId="2885" xr:uid="{00000000-0005-0000-0000-0000B70C0000}"/>
    <cellStyle name="20% - Accent1 3 5 2 4_Segment Detail" xfId="7416" xr:uid="{00000000-0005-0000-0000-0000B80C0000}"/>
    <cellStyle name="20% - Accent1 3 5 2 5" xfId="2886" xr:uid="{00000000-0005-0000-0000-0000B90C0000}"/>
    <cellStyle name="20% - Accent1 3 5 2 5 2" xfId="2887" xr:uid="{00000000-0005-0000-0000-0000BA0C0000}"/>
    <cellStyle name="20% - Accent1 3 5 2 5_Segment Detail" xfId="7417" xr:uid="{00000000-0005-0000-0000-0000BB0C0000}"/>
    <cellStyle name="20% - Accent1 3 5 2 6" xfId="2888" xr:uid="{00000000-0005-0000-0000-0000BC0C0000}"/>
    <cellStyle name="20% - Accent1 3 5 2_Segment Detail" xfId="7413" xr:uid="{00000000-0005-0000-0000-0000BD0C0000}"/>
    <cellStyle name="20% - Accent1 3 5 3" xfId="2889" xr:uid="{00000000-0005-0000-0000-0000BE0C0000}"/>
    <cellStyle name="20% - Accent1 3 5 3 2" xfId="2890" xr:uid="{00000000-0005-0000-0000-0000BF0C0000}"/>
    <cellStyle name="20% - Accent1 3 5 3 2 2" xfId="2891" xr:uid="{00000000-0005-0000-0000-0000C00C0000}"/>
    <cellStyle name="20% - Accent1 3 5 3 2_Segment Detail" xfId="7419" xr:uid="{00000000-0005-0000-0000-0000C10C0000}"/>
    <cellStyle name="20% - Accent1 3 5 3 3" xfId="2892" xr:uid="{00000000-0005-0000-0000-0000C20C0000}"/>
    <cellStyle name="20% - Accent1 3 5 3 3 2" xfId="2893" xr:uid="{00000000-0005-0000-0000-0000C30C0000}"/>
    <cellStyle name="20% - Accent1 3 5 3 3_Segment Detail" xfId="7420" xr:uid="{00000000-0005-0000-0000-0000C40C0000}"/>
    <cellStyle name="20% - Accent1 3 5 3 4" xfId="2894" xr:uid="{00000000-0005-0000-0000-0000C50C0000}"/>
    <cellStyle name="20% - Accent1 3 5 3 4 2" xfId="2895" xr:uid="{00000000-0005-0000-0000-0000C60C0000}"/>
    <cellStyle name="20% - Accent1 3 5 3 4_Segment Detail" xfId="7421" xr:uid="{00000000-0005-0000-0000-0000C70C0000}"/>
    <cellStyle name="20% - Accent1 3 5 3 5" xfId="2896" xr:uid="{00000000-0005-0000-0000-0000C80C0000}"/>
    <cellStyle name="20% - Accent1 3 5 3 5 2" xfId="2897" xr:uid="{00000000-0005-0000-0000-0000C90C0000}"/>
    <cellStyle name="20% - Accent1 3 5 3 5_Segment Detail" xfId="7422" xr:uid="{00000000-0005-0000-0000-0000CA0C0000}"/>
    <cellStyle name="20% - Accent1 3 5 3 6" xfId="2898" xr:uid="{00000000-0005-0000-0000-0000CB0C0000}"/>
    <cellStyle name="20% - Accent1 3 5 3_Segment Detail" xfId="7418" xr:uid="{00000000-0005-0000-0000-0000CC0C0000}"/>
    <cellStyle name="20% - Accent1 3 5 4" xfId="2899" xr:uid="{00000000-0005-0000-0000-0000CD0C0000}"/>
    <cellStyle name="20% - Accent1 3 5 4 2" xfId="2900" xr:uid="{00000000-0005-0000-0000-0000CE0C0000}"/>
    <cellStyle name="20% - Accent1 3 5 4_Segment Detail" xfId="7423" xr:uid="{00000000-0005-0000-0000-0000CF0C0000}"/>
    <cellStyle name="20% - Accent1 3 5 5" xfId="2901" xr:uid="{00000000-0005-0000-0000-0000D00C0000}"/>
    <cellStyle name="20% - Accent1 3 5 5 2" xfId="2902" xr:uid="{00000000-0005-0000-0000-0000D10C0000}"/>
    <cellStyle name="20% - Accent1 3 5 5_Segment Detail" xfId="7424" xr:uid="{00000000-0005-0000-0000-0000D20C0000}"/>
    <cellStyle name="20% - Accent1 3 5 6" xfId="2903" xr:uid="{00000000-0005-0000-0000-0000D30C0000}"/>
    <cellStyle name="20% - Accent1 3 5 6 2" xfId="2904" xr:uid="{00000000-0005-0000-0000-0000D40C0000}"/>
    <cellStyle name="20% - Accent1 3 5 6_Segment Detail" xfId="7425" xr:uid="{00000000-0005-0000-0000-0000D50C0000}"/>
    <cellStyle name="20% - Accent1 3 5 7" xfId="2905" xr:uid="{00000000-0005-0000-0000-0000D60C0000}"/>
    <cellStyle name="20% - Accent1 3 5 7 2" xfId="2906" xr:uid="{00000000-0005-0000-0000-0000D70C0000}"/>
    <cellStyle name="20% - Accent1 3 5 7_Segment Detail" xfId="7426" xr:uid="{00000000-0005-0000-0000-0000D80C0000}"/>
    <cellStyle name="20% - Accent1 3 5 8" xfId="2907" xr:uid="{00000000-0005-0000-0000-0000D90C0000}"/>
    <cellStyle name="20% - Accent1 3 5 8 2" xfId="2908" xr:uid="{00000000-0005-0000-0000-0000DA0C0000}"/>
    <cellStyle name="20% - Accent1 3 5 8_Segment Detail" xfId="7427" xr:uid="{00000000-0005-0000-0000-0000DB0C0000}"/>
    <cellStyle name="20% - Accent1 3 5 9" xfId="2909" xr:uid="{00000000-0005-0000-0000-0000DC0C0000}"/>
    <cellStyle name="20% - Accent1 3 5_Segment Detail" xfId="7412" xr:uid="{00000000-0005-0000-0000-0000DD0C0000}"/>
    <cellStyle name="20% - Accent1 3 6" xfId="2910" xr:uid="{00000000-0005-0000-0000-0000DE0C0000}"/>
    <cellStyle name="20% - Accent1 3 6 2" xfId="2911" xr:uid="{00000000-0005-0000-0000-0000DF0C0000}"/>
    <cellStyle name="20% - Accent1 3 6 2 2" xfId="2912" xr:uid="{00000000-0005-0000-0000-0000E00C0000}"/>
    <cellStyle name="20% - Accent1 3 6 2_Segment Detail" xfId="7429" xr:uid="{00000000-0005-0000-0000-0000E10C0000}"/>
    <cellStyle name="20% - Accent1 3 6 3" xfId="2913" xr:uid="{00000000-0005-0000-0000-0000E20C0000}"/>
    <cellStyle name="20% - Accent1 3 6 3 2" xfId="2914" xr:uid="{00000000-0005-0000-0000-0000E30C0000}"/>
    <cellStyle name="20% - Accent1 3 6 3_Segment Detail" xfId="7430" xr:uid="{00000000-0005-0000-0000-0000E40C0000}"/>
    <cellStyle name="20% - Accent1 3 6 4" xfId="2915" xr:uid="{00000000-0005-0000-0000-0000E50C0000}"/>
    <cellStyle name="20% - Accent1 3 6 4 2" xfId="2916" xr:uid="{00000000-0005-0000-0000-0000E60C0000}"/>
    <cellStyle name="20% - Accent1 3 6 4_Segment Detail" xfId="7431" xr:uid="{00000000-0005-0000-0000-0000E70C0000}"/>
    <cellStyle name="20% - Accent1 3 6 5" xfId="2917" xr:uid="{00000000-0005-0000-0000-0000E80C0000}"/>
    <cellStyle name="20% - Accent1 3 6 5 2" xfId="2918" xr:uid="{00000000-0005-0000-0000-0000E90C0000}"/>
    <cellStyle name="20% - Accent1 3 6 5_Segment Detail" xfId="7432" xr:uid="{00000000-0005-0000-0000-0000EA0C0000}"/>
    <cellStyle name="20% - Accent1 3 6 6" xfId="2919" xr:uid="{00000000-0005-0000-0000-0000EB0C0000}"/>
    <cellStyle name="20% - Accent1 3 6 6 2" xfId="2920" xr:uid="{00000000-0005-0000-0000-0000EC0C0000}"/>
    <cellStyle name="20% - Accent1 3 6 6_Segment Detail" xfId="7433" xr:uid="{00000000-0005-0000-0000-0000ED0C0000}"/>
    <cellStyle name="20% - Accent1 3 6 7" xfId="2921" xr:uid="{00000000-0005-0000-0000-0000EE0C0000}"/>
    <cellStyle name="20% - Accent1 3 6_Segment Detail" xfId="7428" xr:uid="{00000000-0005-0000-0000-0000EF0C0000}"/>
    <cellStyle name="20% - Accent1 3 7" xfId="2922" xr:uid="{00000000-0005-0000-0000-0000F00C0000}"/>
    <cellStyle name="20% - Accent1 3 7 2" xfId="2923" xr:uid="{00000000-0005-0000-0000-0000F10C0000}"/>
    <cellStyle name="20% - Accent1 3 7 2 2" xfId="2924" xr:uid="{00000000-0005-0000-0000-0000F20C0000}"/>
    <cellStyle name="20% - Accent1 3 7 2_Segment Detail" xfId="7435" xr:uid="{00000000-0005-0000-0000-0000F30C0000}"/>
    <cellStyle name="20% - Accent1 3 7 3" xfId="2925" xr:uid="{00000000-0005-0000-0000-0000F40C0000}"/>
    <cellStyle name="20% - Accent1 3 7 3 2" xfId="2926" xr:uid="{00000000-0005-0000-0000-0000F50C0000}"/>
    <cellStyle name="20% - Accent1 3 7 3_Segment Detail" xfId="7436" xr:uid="{00000000-0005-0000-0000-0000F60C0000}"/>
    <cellStyle name="20% - Accent1 3 7 4" xfId="2927" xr:uid="{00000000-0005-0000-0000-0000F70C0000}"/>
    <cellStyle name="20% - Accent1 3 7 4 2" xfId="2928" xr:uid="{00000000-0005-0000-0000-0000F80C0000}"/>
    <cellStyle name="20% - Accent1 3 7 4_Segment Detail" xfId="7437" xr:uid="{00000000-0005-0000-0000-0000F90C0000}"/>
    <cellStyle name="20% - Accent1 3 7 5" xfId="2929" xr:uid="{00000000-0005-0000-0000-0000FA0C0000}"/>
    <cellStyle name="20% - Accent1 3 7 5 2" xfId="2930" xr:uid="{00000000-0005-0000-0000-0000FB0C0000}"/>
    <cellStyle name="20% - Accent1 3 7 5_Segment Detail" xfId="7438" xr:uid="{00000000-0005-0000-0000-0000FC0C0000}"/>
    <cellStyle name="20% - Accent1 3 7 6" xfId="2931" xr:uid="{00000000-0005-0000-0000-0000FD0C0000}"/>
    <cellStyle name="20% - Accent1 3 7 6 2" xfId="2932" xr:uid="{00000000-0005-0000-0000-0000FE0C0000}"/>
    <cellStyle name="20% - Accent1 3 7 6_Segment Detail" xfId="7439" xr:uid="{00000000-0005-0000-0000-0000FF0C0000}"/>
    <cellStyle name="20% - Accent1 3 7 7" xfId="2933" xr:uid="{00000000-0005-0000-0000-0000000D0000}"/>
    <cellStyle name="20% - Accent1 3 7_Segment Detail" xfId="7434" xr:uid="{00000000-0005-0000-0000-0000010D0000}"/>
    <cellStyle name="20% - Accent1 3 8" xfId="2934" xr:uid="{00000000-0005-0000-0000-0000020D0000}"/>
    <cellStyle name="20% - Accent1 3 8 2" xfId="2935" xr:uid="{00000000-0005-0000-0000-0000030D0000}"/>
    <cellStyle name="20% - Accent1 3 8_Segment Detail" xfId="7440" xr:uid="{00000000-0005-0000-0000-0000040D0000}"/>
    <cellStyle name="20% - Accent1 3 9" xfId="2936" xr:uid="{00000000-0005-0000-0000-0000050D0000}"/>
    <cellStyle name="20% - Accent1 3 9 2" xfId="2937" xr:uid="{00000000-0005-0000-0000-0000060D0000}"/>
    <cellStyle name="20% - Accent1 3 9_Segment Detail" xfId="7441" xr:uid="{00000000-0005-0000-0000-0000070D0000}"/>
    <cellStyle name="20% - Accent1 30" xfId="2938" xr:uid="{00000000-0005-0000-0000-0000080D0000}"/>
    <cellStyle name="20% - Accent1 30 2" xfId="2939" xr:uid="{00000000-0005-0000-0000-0000090D0000}"/>
    <cellStyle name="20% - Accent1 30 3" xfId="2940" xr:uid="{00000000-0005-0000-0000-00000A0D0000}"/>
    <cellStyle name="20% - Accent1 30_Segment Detail" xfId="7442" xr:uid="{00000000-0005-0000-0000-00000B0D0000}"/>
    <cellStyle name="20% - Accent1 31" xfId="2941" xr:uid="{00000000-0005-0000-0000-00000C0D0000}"/>
    <cellStyle name="20% - Accent1 31 2" xfId="2942" xr:uid="{00000000-0005-0000-0000-00000D0D0000}"/>
    <cellStyle name="20% - Accent1 31 3" xfId="2943" xr:uid="{00000000-0005-0000-0000-00000E0D0000}"/>
    <cellStyle name="20% - Accent1 31_Segment Detail" xfId="7443" xr:uid="{00000000-0005-0000-0000-00000F0D0000}"/>
    <cellStyle name="20% - Accent1 32" xfId="2944" xr:uid="{00000000-0005-0000-0000-0000100D0000}"/>
    <cellStyle name="20% - Accent1 33" xfId="2945" xr:uid="{00000000-0005-0000-0000-0000110D0000}"/>
    <cellStyle name="20% - Accent1 34" xfId="2946" xr:uid="{00000000-0005-0000-0000-0000120D0000}"/>
    <cellStyle name="20% - Accent1 35" xfId="2947" xr:uid="{00000000-0005-0000-0000-0000130D0000}"/>
    <cellStyle name="20% - Accent1 36" xfId="2948" xr:uid="{00000000-0005-0000-0000-0000140D0000}"/>
    <cellStyle name="20% - Accent1 37" xfId="2949" xr:uid="{00000000-0005-0000-0000-0000150D0000}"/>
    <cellStyle name="20% - Accent1 38" xfId="2950" xr:uid="{00000000-0005-0000-0000-0000160D0000}"/>
    <cellStyle name="20% - Accent1 39" xfId="2951" xr:uid="{00000000-0005-0000-0000-0000170D0000}"/>
    <cellStyle name="20% - Accent1 4" xfId="2952" xr:uid="{00000000-0005-0000-0000-0000180D0000}"/>
    <cellStyle name="20% - Accent1 4 10" xfId="2953" xr:uid="{00000000-0005-0000-0000-0000190D0000}"/>
    <cellStyle name="20% - Accent1 4 10 2" xfId="2954" xr:uid="{00000000-0005-0000-0000-00001A0D0000}"/>
    <cellStyle name="20% - Accent1 4 10_Segment Detail" xfId="7444" xr:uid="{00000000-0005-0000-0000-00001B0D0000}"/>
    <cellStyle name="20% - Accent1 4 11" xfId="2955" xr:uid="{00000000-0005-0000-0000-00001C0D0000}"/>
    <cellStyle name="20% - Accent1 4 11 2" xfId="2956" xr:uid="{00000000-0005-0000-0000-00001D0D0000}"/>
    <cellStyle name="20% - Accent1 4 11_Segment Detail" xfId="7445" xr:uid="{00000000-0005-0000-0000-00001E0D0000}"/>
    <cellStyle name="20% - Accent1 4 12" xfId="2957" xr:uid="{00000000-0005-0000-0000-00001F0D0000}"/>
    <cellStyle name="20% - Accent1 4 12 2" xfId="2958" xr:uid="{00000000-0005-0000-0000-0000200D0000}"/>
    <cellStyle name="20% - Accent1 4 12_Segment Detail" xfId="7446" xr:uid="{00000000-0005-0000-0000-0000210D0000}"/>
    <cellStyle name="20% - Accent1 4 13" xfId="2959" xr:uid="{00000000-0005-0000-0000-0000220D0000}"/>
    <cellStyle name="20% - Accent1 4 14" xfId="2960" xr:uid="{00000000-0005-0000-0000-0000230D0000}"/>
    <cellStyle name="20% - Accent1 4 2" xfId="2961" xr:uid="{00000000-0005-0000-0000-0000240D0000}"/>
    <cellStyle name="20% - Accent1 4 2 2" xfId="2962" xr:uid="{00000000-0005-0000-0000-0000250D0000}"/>
    <cellStyle name="20% - Accent1 4 2 2 2" xfId="2963" xr:uid="{00000000-0005-0000-0000-0000260D0000}"/>
    <cellStyle name="20% - Accent1 4 2 2 2 2" xfId="2964" xr:uid="{00000000-0005-0000-0000-0000270D0000}"/>
    <cellStyle name="20% - Accent1 4 2 2 2 2 2" xfId="2965" xr:uid="{00000000-0005-0000-0000-0000280D0000}"/>
    <cellStyle name="20% - Accent1 4 2 2 2 2 2 2" xfId="2966" xr:uid="{00000000-0005-0000-0000-0000290D0000}"/>
    <cellStyle name="20% - Accent1 4 2 2 2 2 2_Segment Detail" xfId="7451" xr:uid="{00000000-0005-0000-0000-00002A0D0000}"/>
    <cellStyle name="20% - Accent1 4 2 2 2 2 3" xfId="2967" xr:uid="{00000000-0005-0000-0000-00002B0D0000}"/>
    <cellStyle name="20% - Accent1 4 2 2 2 2 3 2" xfId="2968" xr:uid="{00000000-0005-0000-0000-00002C0D0000}"/>
    <cellStyle name="20% - Accent1 4 2 2 2 2 3_Segment Detail" xfId="7452" xr:uid="{00000000-0005-0000-0000-00002D0D0000}"/>
    <cellStyle name="20% - Accent1 4 2 2 2 2 4" xfId="2969" xr:uid="{00000000-0005-0000-0000-00002E0D0000}"/>
    <cellStyle name="20% - Accent1 4 2 2 2 2 4 2" xfId="2970" xr:uid="{00000000-0005-0000-0000-00002F0D0000}"/>
    <cellStyle name="20% - Accent1 4 2 2 2 2 4_Segment Detail" xfId="7453" xr:uid="{00000000-0005-0000-0000-0000300D0000}"/>
    <cellStyle name="20% - Accent1 4 2 2 2 2 5" xfId="2971" xr:uid="{00000000-0005-0000-0000-0000310D0000}"/>
    <cellStyle name="20% - Accent1 4 2 2 2 2 5 2" xfId="2972" xr:uid="{00000000-0005-0000-0000-0000320D0000}"/>
    <cellStyle name="20% - Accent1 4 2 2 2 2 5_Segment Detail" xfId="7454" xr:uid="{00000000-0005-0000-0000-0000330D0000}"/>
    <cellStyle name="20% - Accent1 4 2 2 2 2 6" xfId="2973" xr:uid="{00000000-0005-0000-0000-0000340D0000}"/>
    <cellStyle name="20% - Accent1 4 2 2 2 2_Segment Detail" xfId="7450" xr:uid="{00000000-0005-0000-0000-0000350D0000}"/>
    <cellStyle name="20% - Accent1 4 2 2 2 3" xfId="2974" xr:uid="{00000000-0005-0000-0000-0000360D0000}"/>
    <cellStyle name="20% - Accent1 4 2 2 2_Segment Detail" xfId="7449" xr:uid="{00000000-0005-0000-0000-0000370D0000}"/>
    <cellStyle name="20% - Accent1 4 2 2 3" xfId="2975" xr:uid="{00000000-0005-0000-0000-0000380D0000}"/>
    <cellStyle name="20% - Accent1 4 2 2 3 2" xfId="2976" xr:uid="{00000000-0005-0000-0000-0000390D0000}"/>
    <cellStyle name="20% - Accent1 4 2 2 3 2 2" xfId="2977" xr:uid="{00000000-0005-0000-0000-00003A0D0000}"/>
    <cellStyle name="20% - Accent1 4 2 2 3 2_Segment Detail" xfId="7456" xr:uid="{00000000-0005-0000-0000-00003B0D0000}"/>
    <cellStyle name="20% - Accent1 4 2 2 3 3" xfId="2978" xr:uid="{00000000-0005-0000-0000-00003C0D0000}"/>
    <cellStyle name="20% - Accent1 4 2 2 3 3 2" xfId="2979" xr:uid="{00000000-0005-0000-0000-00003D0D0000}"/>
    <cellStyle name="20% - Accent1 4 2 2 3 3_Segment Detail" xfId="7457" xr:uid="{00000000-0005-0000-0000-00003E0D0000}"/>
    <cellStyle name="20% - Accent1 4 2 2 3 4" xfId="2980" xr:uid="{00000000-0005-0000-0000-00003F0D0000}"/>
    <cellStyle name="20% - Accent1 4 2 2 3 4 2" xfId="2981" xr:uid="{00000000-0005-0000-0000-0000400D0000}"/>
    <cellStyle name="20% - Accent1 4 2 2 3 4_Segment Detail" xfId="7458" xr:uid="{00000000-0005-0000-0000-0000410D0000}"/>
    <cellStyle name="20% - Accent1 4 2 2 3 5" xfId="2982" xr:uid="{00000000-0005-0000-0000-0000420D0000}"/>
    <cellStyle name="20% - Accent1 4 2 2 3 5 2" xfId="2983" xr:uid="{00000000-0005-0000-0000-0000430D0000}"/>
    <cellStyle name="20% - Accent1 4 2 2 3 5_Segment Detail" xfId="7459" xr:uid="{00000000-0005-0000-0000-0000440D0000}"/>
    <cellStyle name="20% - Accent1 4 2 2 3 6" xfId="2984" xr:uid="{00000000-0005-0000-0000-0000450D0000}"/>
    <cellStyle name="20% - Accent1 4 2 2 3_Segment Detail" xfId="7455" xr:uid="{00000000-0005-0000-0000-0000460D0000}"/>
    <cellStyle name="20% - Accent1 4 2 2 4" xfId="2985" xr:uid="{00000000-0005-0000-0000-0000470D0000}"/>
    <cellStyle name="20% - Accent1 4 2 2_Segment Detail" xfId="7448" xr:uid="{00000000-0005-0000-0000-0000480D0000}"/>
    <cellStyle name="20% - Accent1 4 2 3" xfId="2986" xr:uid="{00000000-0005-0000-0000-0000490D0000}"/>
    <cellStyle name="20% - Accent1 4 2 3 2" xfId="2987" xr:uid="{00000000-0005-0000-0000-00004A0D0000}"/>
    <cellStyle name="20% - Accent1 4 2 3 2 2" xfId="2988" xr:uid="{00000000-0005-0000-0000-00004B0D0000}"/>
    <cellStyle name="20% - Accent1 4 2 3 2_Segment Detail" xfId="7461" xr:uid="{00000000-0005-0000-0000-00004C0D0000}"/>
    <cellStyle name="20% - Accent1 4 2 3 3" xfId="2989" xr:uid="{00000000-0005-0000-0000-00004D0D0000}"/>
    <cellStyle name="20% - Accent1 4 2 3_Segment Detail" xfId="7460" xr:uid="{00000000-0005-0000-0000-00004E0D0000}"/>
    <cellStyle name="20% - Accent1 4 2 4" xfId="2990" xr:uid="{00000000-0005-0000-0000-00004F0D0000}"/>
    <cellStyle name="20% - Accent1 4 2 4 2" xfId="2991" xr:uid="{00000000-0005-0000-0000-0000500D0000}"/>
    <cellStyle name="20% - Accent1 4 2 4_Segment Detail" xfId="7462" xr:uid="{00000000-0005-0000-0000-0000510D0000}"/>
    <cellStyle name="20% - Accent1 4 2 5" xfId="2992" xr:uid="{00000000-0005-0000-0000-0000520D0000}"/>
    <cellStyle name="20% - Accent1 4 2 5 2" xfId="2993" xr:uid="{00000000-0005-0000-0000-0000530D0000}"/>
    <cellStyle name="20% - Accent1 4 2 5 2 2" xfId="2994" xr:uid="{00000000-0005-0000-0000-0000540D0000}"/>
    <cellStyle name="20% - Accent1 4 2 5 3" xfId="2995" xr:uid="{00000000-0005-0000-0000-0000550D0000}"/>
    <cellStyle name="20% - Accent1 4 2 5 3 2" xfId="2996" xr:uid="{00000000-0005-0000-0000-0000560D0000}"/>
    <cellStyle name="20% - Accent1 4 2 5 4" xfId="2997" xr:uid="{00000000-0005-0000-0000-0000570D0000}"/>
    <cellStyle name="20% - Accent1 4 2 5 4 2" xfId="2998" xr:uid="{00000000-0005-0000-0000-0000580D0000}"/>
    <cellStyle name="20% - Accent1 4 2 5 5" xfId="2999" xr:uid="{00000000-0005-0000-0000-0000590D0000}"/>
    <cellStyle name="20% - Accent1 4 2 5 5 2" xfId="3000" xr:uid="{00000000-0005-0000-0000-00005A0D0000}"/>
    <cellStyle name="20% - Accent1 4 2 5 6" xfId="3001" xr:uid="{00000000-0005-0000-0000-00005B0D0000}"/>
    <cellStyle name="20% - Accent1 4 2 6" xfId="3002" xr:uid="{00000000-0005-0000-0000-00005C0D0000}"/>
    <cellStyle name="20% - Accent1 4 2 6 2" xfId="3003" xr:uid="{00000000-0005-0000-0000-00005D0D0000}"/>
    <cellStyle name="20% - Accent1 4 2 6_Segment Detail" xfId="7463" xr:uid="{00000000-0005-0000-0000-00005E0D0000}"/>
    <cellStyle name="20% - Accent1 4 2 7" xfId="3004" xr:uid="{00000000-0005-0000-0000-00005F0D0000}"/>
    <cellStyle name="20% - Accent1 4 2 7 2" xfId="3005" xr:uid="{00000000-0005-0000-0000-0000600D0000}"/>
    <cellStyle name="20% - Accent1 4 2 7_Segment Detail" xfId="7464" xr:uid="{00000000-0005-0000-0000-0000610D0000}"/>
    <cellStyle name="20% - Accent1 4 2 8" xfId="3006" xr:uid="{00000000-0005-0000-0000-0000620D0000}"/>
    <cellStyle name="20% - Accent1 4 2_Segment Detail" xfId="7447" xr:uid="{00000000-0005-0000-0000-0000630D0000}"/>
    <cellStyle name="20% - Accent1 4 3" xfId="3007" xr:uid="{00000000-0005-0000-0000-0000640D0000}"/>
    <cellStyle name="20% - Accent1 4 3 2" xfId="3008" xr:uid="{00000000-0005-0000-0000-0000650D0000}"/>
    <cellStyle name="20% - Accent1 4 3 2 2" xfId="3009" xr:uid="{00000000-0005-0000-0000-0000660D0000}"/>
    <cellStyle name="20% - Accent1 4 3 2 2 2" xfId="3010" xr:uid="{00000000-0005-0000-0000-0000670D0000}"/>
    <cellStyle name="20% - Accent1 4 3 2 2_Segment Detail" xfId="7467" xr:uid="{00000000-0005-0000-0000-0000680D0000}"/>
    <cellStyle name="20% - Accent1 4 3 2 3" xfId="3011" xr:uid="{00000000-0005-0000-0000-0000690D0000}"/>
    <cellStyle name="20% - Accent1 4 3 2 3 2" xfId="3012" xr:uid="{00000000-0005-0000-0000-00006A0D0000}"/>
    <cellStyle name="20% - Accent1 4 3 2 3_Segment Detail" xfId="7468" xr:uid="{00000000-0005-0000-0000-00006B0D0000}"/>
    <cellStyle name="20% - Accent1 4 3 2 4" xfId="3013" xr:uid="{00000000-0005-0000-0000-00006C0D0000}"/>
    <cellStyle name="20% - Accent1 4 3 2 4 2" xfId="3014" xr:uid="{00000000-0005-0000-0000-00006D0D0000}"/>
    <cellStyle name="20% - Accent1 4 3 2 4_Segment Detail" xfId="7469" xr:uid="{00000000-0005-0000-0000-00006E0D0000}"/>
    <cellStyle name="20% - Accent1 4 3 2 5" xfId="3015" xr:uid="{00000000-0005-0000-0000-00006F0D0000}"/>
    <cellStyle name="20% - Accent1 4 3 2 5 2" xfId="3016" xr:uid="{00000000-0005-0000-0000-0000700D0000}"/>
    <cellStyle name="20% - Accent1 4 3 2 5_Segment Detail" xfId="7470" xr:uid="{00000000-0005-0000-0000-0000710D0000}"/>
    <cellStyle name="20% - Accent1 4 3 2 6" xfId="3017" xr:uid="{00000000-0005-0000-0000-0000720D0000}"/>
    <cellStyle name="20% - Accent1 4 3 2_Segment Detail" xfId="7466" xr:uid="{00000000-0005-0000-0000-0000730D0000}"/>
    <cellStyle name="20% - Accent1 4 3 3" xfId="3018" xr:uid="{00000000-0005-0000-0000-0000740D0000}"/>
    <cellStyle name="20% - Accent1 4 3 3 2" xfId="3019" xr:uid="{00000000-0005-0000-0000-0000750D0000}"/>
    <cellStyle name="20% - Accent1 4 3 3 2 2" xfId="3020" xr:uid="{00000000-0005-0000-0000-0000760D0000}"/>
    <cellStyle name="20% - Accent1 4 3 3 2_Segment Detail" xfId="7472" xr:uid="{00000000-0005-0000-0000-0000770D0000}"/>
    <cellStyle name="20% - Accent1 4 3 3 3" xfId="3021" xr:uid="{00000000-0005-0000-0000-0000780D0000}"/>
    <cellStyle name="20% - Accent1 4 3 3 3 2" xfId="3022" xr:uid="{00000000-0005-0000-0000-0000790D0000}"/>
    <cellStyle name="20% - Accent1 4 3 3 3_Segment Detail" xfId="7473" xr:uid="{00000000-0005-0000-0000-00007A0D0000}"/>
    <cellStyle name="20% - Accent1 4 3 3 4" xfId="3023" xr:uid="{00000000-0005-0000-0000-00007B0D0000}"/>
    <cellStyle name="20% - Accent1 4 3 3 4 2" xfId="3024" xr:uid="{00000000-0005-0000-0000-00007C0D0000}"/>
    <cellStyle name="20% - Accent1 4 3 3 4_Segment Detail" xfId="7474" xr:uid="{00000000-0005-0000-0000-00007D0D0000}"/>
    <cellStyle name="20% - Accent1 4 3 3 5" xfId="3025" xr:uid="{00000000-0005-0000-0000-00007E0D0000}"/>
    <cellStyle name="20% - Accent1 4 3 3 5 2" xfId="3026" xr:uid="{00000000-0005-0000-0000-00007F0D0000}"/>
    <cellStyle name="20% - Accent1 4 3 3 5_Segment Detail" xfId="7475" xr:uid="{00000000-0005-0000-0000-0000800D0000}"/>
    <cellStyle name="20% - Accent1 4 3 3 6" xfId="3027" xr:uid="{00000000-0005-0000-0000-0000810D0000}"/>
    <cellStyle name="20% - Accent1 4 3 3_Segment Detail" xfId="7471" xr:uid="{00000000-0005-0000-0000-0000820D0000}"/>
    <cellStyle name="20% - Accent1 4 3 4" xfId="3028" xr:uid="{00000000-0005-0000-0000-0000830D0000}"/>
    <cellStyle name="20% - Accent1 4 3 4 2" xfId="3029" xr:uid="{00000000-0005-0000-0000-0000840D0000}"/>
    <cellStyle name="20% - Accent1 4 3 4_Segment Detail" xfId="7476" xr:uid="{00000000-0005-0000-0000-0000850D0000}"/>
    <cellStyle name="20% - Accent1 4 3 5" xfId="3030" xr:uid="{00000000-0005-0000-0000-0000860D0000}"/>
    <cellStyle name="20% - Accent1 4 3 5 2" xfId="3031" xr:uid="{00000000-0005-0000-0000-0000870D0000}"/>
    <cellStyle name="20% - Accent1 4 3 5_Segment Detail" xfId="7477" xr:uid="{00000000-0005-0000-0000-0000880D0000}"/>
    <cellStyle name="20% - Accent1 4 3 6" xfId="3032" xr:uid="{00000000-0005-0000-0000-0000890D0000}"/>
    <cellStyle name="20% - Accent1 4 3 6 2" xfId="3033" xr:uid="{00000000-0005-0000-0000-00008A0D0000}"/>
    <cellStyle name="20% - Accent1 4 3 6_Segment Detail" xfId="7478" xr:uid="{00000000-0005-0000-0000-00008B0D0000}"/>
    <cellStyle name="20% - Accent1 4 3 7" xfId="3034" xr:uid="{00000000-0005-0000-0000-00008C0D0000}"/>
    <cellStyle name="20% - Accent1 4 3 7 2" xfId="3035" xr:uid="{00000000-0005-0000-0000-00008D0D0000}"/>
    <cellStyle name="20% - Accent1 4 3 7_Segment Detail" xfId="7479" xr:uid="{00000000-0005-0000-0000-00008E0D0000}"/>
    <cellStyle name="20% - Accent1 4 3 8" xfId="3036" xr:uid="{00000000-0005-0000-0000-00008F0D0000}"/>
    <cellStyle name="20% - Accent1 4 3 8 2" xfId="3037" xr:uid="{00000000-0005-0000-0000-0000900D0000}"/>
    <cellStyle name="20% - Accent1 4 3 8_Segment Detail" xfId="7480" xr:uid="{00000000-0005-0000-0000-0000910D0000}"/>
    <cellStyle name="20% - Accent1 4 3 9" xfId="3038" xr:uid="{00000000-0005-0000-0000-0000920D0000}"/>
    <cellStyle name="20% - Accent1 4 3_Segment Detail" xfId="7465" xr:uid="{00000000-0005-0000-0000-0000930D0000}"/>
    <cellStyle name="20% - Accent1 4 4" xfId="3039" xr:uid="{00000000-0005-0000-0000-0000940D0000}"/>
    <cellStyle name="20% - Accent1 4 4 2" xfId="3040" xr:uid="{00000000-0005-0000-0000-0000950D0000}"/>
    <cellStyle name="20% - Accent1 4 4 2 2" xfId="3041" xr:uid="{00000000-0005-0000-0000-0000960D0000}"/>
    <cellStyle name="20% - Accent1 4 4 2_Segment Detail" xfId="7482" xr:uid="{00000000-0005-0000-0000-0000970D0000}"/>
    <cellStyle name="20% - Accent1 4 4 3" xfId="3042" xr:uid="{00000000-0005-0000-0000-0000980D0000}"/>
    <cellStyle name="20% - Accent1 4 4 3 2" xfId="3043" xr:uid="{00000000-0005-0000-0000-0000990D0000}"/>
    <cellStyle name="20% - Accent1 4 4 3_Segment Detail" xfId="7483" xr:uid="{00000000-0005-0000-0000-00009A0D0000}"/>
    <cellStyle name="20% - Accent1 4 4 4" xfId="3044" xr:uid="{00000000-0005-0000-0000-00009B0D0000}"/>
    <cellStyle name="20% - Accent1 4 4 4 2" xfId="3045" xr:uid="{00000000-0005-0000-0000-00009C0D0000}"/>
    <cellStyle name="20% - Accent1 4 4 4_Segment Detail" xfId="7484" xr:uid="{00000000-0005-0000-0000-00009D0D0000}"/>
    <cellStyle name="20% - Accent1 4 4 5" xfId="3046" xr:uid="{00000000-0005-0000-0000-00009E0D0000}"/>
    <cellStyle name="20% - Accent1 4 4 5 2" xfId="3047" xr:uid="{00000000-0005-0000-0000-00009F0D0000}"/>
    <cellStyle name="20% - Accent1 4 4 5_Segment Detail" xfId="7485" xr:uid="{00000000-0005-0000-0000-0000A00D0000}"/>
    <cellStyle name="20% - Accent1 4 4 6" xfId="3048" xr:uid="{00000000-0005-0000-0000-0000A10D0000}"/>
    <cellStyle name="20% - Accent1 4 4 6 2" xfId="3049" xr:uid="{00000000-0005-0000-0000-0000A20D0000}"/>
    <cellStyle name="20% - Accent1 4 4 6_Segment Detail" xfId="7486" xr:uid="{00000000-0005-0000-0000-0000A30D0000}"/>
    <cellStyle name="20% - Accent1 4 4 7" xfId="3050" xr:uid="{00000000-0005-0000-0000-0000A40D0000}"/>
    <cellStyle name="20% - Accent1 4 4_Segment Detail" xfId="7481" xr:uid="{00000000-0005-0000-0000-0000A50D0000}"/>
    <cellStyle name="20% - Accent1 4 5" xfId="3051" xr:uid="{00000000-0005-0000-0000-0000A60D0000}"/>
    <cellStyle name="20% - Accent1 4 5 2" xfId="3052" xr:uid="{00000000-0005-0000-0000-0000A70D0000}"/>
    <cellStyle name="20% - Accent1 4 5 2 2" xfId="3053" xr:uid="{00000000-0005-0000-0000-0000A80D0000}"/>
    <cellStyle name="20% - Accent1 4 5 2 2 2" xfId="3054" xr:uid="{00000000-0005-0000-0000-0000A90D0000}"/>
    <cellStyle name="20% - Accent1 4 5 2 2_Segment Detail" xfId="7489" xr:uid="{00000000-0005-0000-0000-0000AA0D0000}"/>
    <cellStyle name="20% - Accent1 4 5 2 3" xfId="3055" xr:uid="{00000000-0005-0000-0000-0000AB0D0000}"/>
    <cellStyle name="20% - Accent1 4 5 2 3 2" xfId="3056" xr:uid="{00000000-0005-0000-0000-0000AC0D0000}"/>
    <cellStyle name="20% - Accent1 4 5 2 3_Segment Detail" xfId="7490" xr:uid="{00000000-0005-0000-0000-0000AD0D0000}"/>
    <cellStyle name="20% - Accent1 4 5 2 4" xfId="3057" xr:uid="{00000000-0005-0000-0000-0000AE0D0000}"/>
    <cellStyle name="20% - Accent1 4 5 2 4 2" xfId="3058" xr:uid="{00000000-0005-0000-0000-0000AF0D0000}"/>
    <cellStyle name="20% - Accent1 4 5 2 4_Segment Detail" xfId="7491" xr:uid="{00000000-0005-0000-0000-0000B00D0000}"/>
    <cellStyle name="20% - Accent1 4 5 2 5" xfId="3059" xr:uid="{00000000-0005-0000-0000-0000B10D0000}"/>
    <cellStyle name="20% - Accent1 4 5 2 5 2" xfId="3060" xr:uid="{00000000-0005-0000-0000-0000B20D0000}"/>
    <cellStyle name="20% - Accent1 4 5 2 5_Segment Detail" xfId="7492" xr:uid="{00000000-0005-0000-0000-0000B30D0000}"/>
    <cellStyle name="20% - Accent1 4 5 2 6" xfId="3061" xr:uid="{00000000-0005-0000-0000-0000B40D0000}"/>
    <cellStyle name="20% - Accent1 4 5 2_Segment Detail" xfId="7488" xr:uid="{00000000-0005-0000-0000-0000B50D0000}"/>
    <cellStyle name="20% - Accent1 4 5 3" xfId="3062" xr:uid="{00000000-0005-0000-0000-0000B60D0000}"/>
    <cellStyle name="20% - Accent1 4 5 3 2" xfId="3063" xr:uid="{00000000-0005-0000-0000-0000B70D0000}"/>
    <cellStyle name="20% - Accent1 4 5 3 2 2" xfId="3064" xr:uid="{00000000-0005-0000-0000-0000B80D0000}"/>
    <cellStyle name="20% - Accent1 4 5 3 2_Segment Detail" xfId="7494" xr:uid="{00000000-0005-0000-0000-0000B90D0000}"/>
    <cellStyle name="20% - Accent1 4 5 3 3" xfId="3065" xr:uid="{00000000-0005-0000-0000-0000BA0D0000}"/>
    <cellStyle name="20% - Accent1 4 5 3 3 2" xfId="3066" xr:uid="{00000000-0005-0000-0000-0000BB0D0000}"/>
    <cellStyle name="20% - Accent1 4 5 3 3_Segment Detail" xfId="7495" xr:uid="{00000000-0005-0000-0000-0000BC0D0000}"/>
    <cellStyle name="20% - Accent1 4 5 3 4" xfId="3067" xr:uid="{00000000-0005-0000-0000-0000BD0D0000}"/>
    <cellStyle name="20% - Accent1 4 5 3 4 2" xfId="3068" xr:uid="{00000000-0005-0000-0000-0000BE0D0000}"/>
    <cellStyle name="20% - Accent1 4 5 3 4_Segment Detail" xfId="7496" xr:uid="{00000000-0005-0000-0000-0000BF0D0000}"/>
    <cellStyle name="20% - Accent1 4 5 3 5" xfId="3069" xr:uid="{00000000-0005-0000-0000-0000C00D0000}"/>
    <cellStyle name="20% - Accent1 4 5 3 5 2" xfId="3070" xr:uid="{00000000-0005-0000-0000-0000C10D0000}"/>
    <cellStyle name="20% - Accent1 4 5 3 5_Segment Detail" xfId="7497" xr:uid="{00000000-0005-0000-0000-0000C20D0000}"/>
    <cellStyle name="20% - Accent1 4 5 3 6" xfId="3071" xr:uid="{00000000-0005-0000-0000-0000C30D0000}"/>
    <cellStyle name="20% - Accent1 4 5 3_Segment Detail" xfId="7493" xr:uid="{00000000-0005-0000-0000-0000C40D0000}"/>
    <cellStyle name="20% - Accent1 4 5 4" xfId="3072" xr:uid="{00000000-0005-0000-0000-0000C50D0000}"/>
    <cellStyle name="20% - Accent1 4 5 4 2" xfId="3073" xr:uid="{00000000-0005-0000-0000-0000C60D0000}"/>
    <cellStyle name="20% - Accent1 4 5 4_Segment Detail" xfId="7498" xr:uid="{00000000-0005-0000-0000-0000C70D0000}"/>
    <cellStyle name="20% - Accent1 4 5 5" xfId="3074" xr:uid="{00000000-0005-0000-0000-0000C80D0000}"/>
    <cellStyle name="20% - Accent1 4 5 5 2" xfId="3075" xr:uid="{00000000-0005-0000-0000-0000C90D0000}"/>
    <cellStyle name="20% - Accent1 4 5 5_Segment Detail" xfId="7499" xr:uid="{00000000-0005-0000-0000-0000CA0D0000}"/>
    <cellStyle name="20% - Accent1 4 5 6" xfId="3076" xr:uid="{00000000-0005-0000-0000-0000CB0D0000}"/>
    <cellStyle name="20% - Accent1 4 5 6 2" xfId="3077" xr:uid="{00000000-0005-0000-0000-0000CC0D0000}"/>
    <cellStyle name="20% - Accent1 4 5 6_Segment Detail" xfId="7500" xr:uid="{00000000-0005-0000-0000-0000CD0D0000}"/>
    <cellStyle name="20% - Accent1 4 5 7" xfId="3078" xr:uid="{00000000-0005-0000-0000-0000CE0D0000}"/>
    <cellStyle name="20% - Accent1 4 5 7 2" xfId="3079" xr:uid="{00000000-0005-0000-0000-0000CF0D0000}"/>
    <cellStyle name="20% - Accent1 4 5 7_Segment Detail" xfId="7501" xr:uid="{00000000-0005-0000-0000-0000D00D0000}"/>
    <cellStyle name="20% - Accent1 4 5 8" xfId="3080" xr:uid="{00000000-0005-0000-0000-0000D10D0000}"/>
    <cellStyle name="20% - Accent1 4 5 8 2" xfId="3081" xr:uid="{00000000-0005-0000-0000-0000D20D0000}"/>
    <cellStyle name="20% - Accent1 4 5 8_Segment Detail" xfId="7502" xr:uid="{00000000-0005-0000-0000-0000D30D0000}"/>
    <cellStyle name="20% - Accent1 4 5 9" xfId="3082" xr:uid="{00000000-0005-0000-0000-0000D40D0000}"/>
    <cellStyle name="20% - Accent1 4 5_Segment Detail" xfId="7487" xr:uid="{00000000-0005-0000-0000-0000D50D0000}"/>
    <cellStyle name="20% - Accent1 4 6" xfId="3083" xr:uid="{00000000-0005-0000-0000-0000D60D0000}"/>
    <cellStyle name="20% - Accent1 4 6 2" xfId="3084" xr:uid="{00000000-0005-0000-0000-0000D70D0000}"/>
    <cellStyle name="20% - Accent1 4 6 2 2" xfId="3085" xr:uid="{00000000-0005-0000-0000-0000D80D0000}"/>
    <cellStyle name="20% - Accent1 4 6 2_Segment Detail" xfId="7504" xr:uid="{00000000-0005-0000-0000-0000D90D0000}"/>
    <cellStyle name="20% - Accent1 4 6 3" xfId="3086" xr:uid="{00000000-0005-0000-0000-0000DA0D0000}"/>
    <cellStyle name="20% - Accent1 4 6 3 2" xfId="3087" xr:uid="{00000000-0005-0000-0000-0000DB0D0000}"/>
    <cellStyle name="20% - Accent1 4 6 3_Segment Detail" xfId="7505" xr:uid="{00000000-0005-0000-0000-0000DC0D0000}"/>
    <cellStyle name="20% - Accent1 4 6 4" xfId="3088" xr:uid="{00000000-0005-0000-0000-0000DD0D0000}"/>
    <cellStyle name="20% - Accent1 4 6 4 2" xfId="3089" xr:uid="{00000000-0005-0000-0000-0000DE0D0000}"/>
    <cellStyle name="20% - Accent1 4 6 4_Segment Detail" xfId="7506" xr:uid="{00000000-0005-0000-0000-0000DF0D0000}"/>
    <cellStyle name="20% - Accent1 4 6 5" xfId="3090" xr:uid="{00000000-0005-0000-0000-0000E00D0000}"/>
    <cellStyle name="20% - Accent1 4 6 5 2" xfId="3091" xr:uid="{00000000-0005-0000-0000-0000E10D0000}"/>
    <cellStyle name="20% - Accent1 4 6 5_Segment Detail" xfId="7507" xr:uid="{00000000-0005-0000-0000-0000E20D0000}"/>
    <cellStyle name="20% - Accent1 4 6 6" xfId="3092" xr:uid="{00000000-0005-0000-0000-0000E30D0000}"/>
    <cellStyle name="20% - Accent1 4 6 6 2" xfId="3093" xr:uid="{00000000-0005-0000-0000-0000E40D0000}"/>
    <cellStyle name="20% - Accent1 4 6 6_Segment Detail" xfId="7508" xr:uid="{00000000-0005-0000-0000-0000E50D0000}"/>
    <cellStyle name="20% - Accent1 4 6 7" xfId="3094" xr:uid="{00000000-0005-0000-0000-0000E60D0000}"/>
    <cellStyle name="20% - Accent1 4 6_Segment Detail" xfId="7503" xr:uid="{00000000-0005-0000-0000-0000E70D0000}"/>
    <cellStyle name="20% - Accent1 4 7" xfId="3095" xr:uid="{00000000-0005-0000-0000-0000E80D0000}"/>
    <cellStyle name="20% - Accent1 4 7 2" xfId="3096" xr:uid="{00000000-0005-0000-0000-0000E90D0000}"/>
    <cellStyle name="20% - Accent1 4 7 2 2" xfId="3097" xr:uid="{00000000-0005-0000-0000-0000EA0D0000}"/>
    <cellStyle name="20% - Accent1 4 7 2_Segment Detail" xfId="7510" xr:uid="{00000000-0005-0000-0000-0000EB0D0000}"/>
    <cellStyle name="20% - Accent1 4 7 3" xfId="3098" xr:uid="{00000000-0005-0000-0000-0000EC0D0000}"/>
    <cellStyle name="20% - Accent1 4 7 3 2" xfId="3099" xr:uid="{00000000-0005-0000-0000-0000ED0D0000}"/>
    <cellStyle name="20% - Accent1 4 7 3_Segment Detail" xfId="7511" xr:uid="{00000000-0005-0000-0000-0000EE0D0000}"/>
    <cellStyle name="20% - Accent1 4 7 4" xfId="3100" xr:uid="{00000000-0005-0000-0000-0000EF0D0000}"/>
    <cellStyle name="20% - Accent1 4 7 4 2" xfId="3101" xr:uid="{00000000-0005-0000-0000-0000F00D0000}"/>
    <cellStyle name="20% - Accent1 4 7 4_Segment Detail" xfId="7512" xr:uid="{00000000-0005-0000-0000-0000F10D0000}"/>
    <cellStyle name="20% - Accent1 4 7 5" xfId="3102" xr:uid="{00000000-0005-0000-0000-0000F20D0000}"/>
    <cellStyle name="20% - Accent1 4 7 5 2" xfId="3103" xr:uid="{00000000-0005-0000-0000-0000F30D0000}"/>
    <cellStyle name="20% - Accent1 4 7 5_Segment Detail" xfId="7513" xr:uid="{00000000-0005-0000-0000-0000F40D0000}"/>
    <cellStyle name="20% - Accent1 4 7 6" xfId="3104" xr:uid="{00000000-0005-0000-0000-0000F50D0000}"/>
    <cellStyle name="20% - Accent1 4 7 6 2" xfId="3105" xr:uid="{00000000-0005-0000-0000-0000F60D0000}"/>
    <cellStyle name="20% - Accent1 4 7 6_Segment Detail" xfId="7514" xr:uid="{00000000-0005-0000-0000-0000F70D0000}"/>
    <cellStyle name="20% - Accent1 4 7 7" xfId="3106" xr:uid="{00000000-0005-0000-0000-0000F80D0000}"/>
    <cellStyle name="20% - Accent1 4 7_Segment Detail" xfId="7509" xr:uid="{00000000-0005-0000-0000-0000F90D0000}"/>
    <cellStyle name="20% - Accent1 4 8" xfId="3107" xr:uid="{00000000-0005-0000-0000-0000FA0D0000}"/>
    <cellStyle name="20% - Accent1 4 8 2" xfId="3108" xr:uid="{00000000-0005-0000-0000-0000FB0D0000}"/>
    <cellStyle name="20% - Accent1 4 8_Segment Detail" xfId="7515" xr:uid="{00000000-0005-0000-0000-0000FC0D0000}"/>
    <cellStyle name="20% - Accent1 4 9" xfId="3109" xr:uid="{00000000-0005-0000-0000-0000FD0D0000}"/>
    <cellStyle name="20% - Accent1 4 9 2" xfId="3110" xr:uid="{00000000-0005-0000-0000-0000FE0D0000}"/>
    <cellStyle name="20% - Accent1 4 9_Segment Detail" xfId="7516" xr:uid="{00000000-0005-0000-0000-0000FF0D0000}"/>
    <cellStyle name="20% - Accent1 40" xfId="3111" xr:uid="{00000000-0005-0000-0000-0000000E0000}"/>
    <cellStyle name="20% - Accent1 41" xfId="3112" xr:uid="{00000000-0005-0000-0000-0000010E0000}"/>
    <cellStyle name="20% - Accent1 42" xfId="3113" xr:uid="{00000000-0005-0000-0000-0000020E0000}"/>
    <cellStyle name="20% - Accent1 43" xfId="3114" xr:uid="{00000000-0005-0000-0000-0000030E0000}"/>
    <cellStyle name="20% - Accent1 44" xfId="3115" xr:uid="{00000000-0005-0000-0000-0000040E0000}"/>
    <cellStyle name="20% - Accent1 45" xfId="3116" xr:uid="{00000000-0005-0000-0000-0000050E0000}"/>
    <cellStyle name="20% - Accent1 46" xfId="3117" xr:uid="{00000000-0005-0000-0000-0000060E0000}"/>
    <cellStyle name="20% - Accent1 47" xfId="3118" xr:uid="{00000000-0005-0000-0000-0000070E0000}"/>
    <cellStyle name="20% - Accent1 48" xfId="3119" xr:uid="{00000000-0005-0000-0000-0000080E0000}"/>
    <cellStyle name="20% - Accent1 49" xfId="3120" xr:uid="{00000000-0005-0000-0000-0000090E0000}"/>
    <cellStyle name="20% - Accent1 5" xfId="3121" xr:uid="{00000000-0005-0000-0000-00000A0E0000}"/>
    <cellStyle name="20% - Accent1 5 10" xfId="3122" xr:uid="{00000000-0005-0000-0000-00000B0E0000}"/>
    <cellStyle name="20% - Accent1 5 2" xfId="3123" xr:uid="{00000000-0005-0000-0000-00000C0E0000}"/>
    <cellStyle name="20% - Accent1 5 2 2" xfId="3124" xr:uid="{00000000-0005-0000-0000-00000D0E0000}"/>
    <cellStyle name="20% - Accent1 5 2 2 2" xfId="3125" xr:uid="{00000000-0005-0000-0000-00000E0E0000}"/>
    <cellStyle name="20% - Accent1 5 2 2 2 2" xfId="3126" xr:uid="{00000000-0005-0000-0000-00000F0E0000}"/>
    <cellStyle name="20% - Accent1 5 2 2 2 2 2" xfId="3127" xr:uid="{00000000-0005-0000-0000-0000100E0000}"/>
    <cellStyle name="20% - Accent1 5 2 2 2 2 2 2" xfId="3128" xr:uid="{00000000-0005-0000-0000-0000110E0000}"/>
    <cellStyle name="20% - Accent1 5 2 2 2 2 2_Segment Detail" xfId="7521" xr:uid="{00000000-0005-0000-0000-0000120E0000}"/>
    <cellStyle name="20% - Accent1 5 2 2 2 2 3" xfId="3129" xr:uid="{00000000-0005-0000-0000-0000130E0000}"/>
    <cellStyle name="20% - Accent1 5 2 2 2 2 3 2" xfId="3130" xr:uid="{00000000-0005-0000-0000-0000140E0000}"/>
    <cellStyle name="20% - Accent1 5 2 2 2 2 3_Segment Detail" xfId="7522" xr:uid="{00000000-0005-0000-0000-0000150E0000}"/>
    <cellStyle name="20% - Accent1 5 2 2 2 2 4" xfId="3131" xr:uid="{00000000-0005-0000-0000-0000160E0000}"/>
    <cellStyle name="20% - Accent1 5 2 2 2 2 4 2" xfId="3132" xr:uid="{00000000-0005-0000-0000-0000170E0000}"/>
    <cellStyle name="20% - Accent1 5 2 2 2 2 4_Segment Detail" xfId="7523" xr:uid="{00000000-0005-0000-0000-0000180E0000}"/>
    <cellStyle name="20% - Accent1 5 2 2 2 2 5" xfId="3133" xr:uid="{00000000-0005-0000-0000-0000190E0000}"/>
    <cellStyle name="20% - Accent1 5 2 2 2 2 5 2" xfId="3134" xr:uid="{00000000-0005-0000-0000-00001A0E0000}"/>
    <cellStyle name="20% - Accent1 5 2 2 2 2 5_Segment Detail" xfId="7524" xr:uid="{00000000-0005-0000-0000-00001B0E0000}"/>
    <cellStyle name="20% - Accent1 5 2 2 2 2 6" xfId="3135" xr:uid="{00000000-0005-0000-0000-00001C0E0000}"/>
    <cellStyle name="20% - Accent1 5 2 2 2 2_Segment Detail" xfId="7520" xr:uid="{00000000-0005-0000-0000-00001D0E0000}"/>
    <cellStyle name="20% - Accent1 5 2 2 2 3" xfId="3136" xr:uid="{00000000-0005-0000-0000-00001E0E0000}"/>
    <cellStyle name="20% - Accent1 5 2 2 2_Segment Detail" xfId="7519" xr:uid="{00000000-0005-0000-0000-00001F0E0000}"/>
    <cellStyle name="20% - Accent1 5 2 2 3" xfId="3137" xr:uid="{00000000-0005-0000-0000-0000200E0000}"/>
    <cellStyle name="20% - Accent1 5 2 2 3 2" xfId="3138" xr:uid="{00000000-0005-0000-0000-0000210E0000}"/>
    <cellStyle name="20% - Accent1 5 2 2 3_Segment Detail" xfId="7525" xr:uid="{00000000-0005-0000-0000-0000220E0000}"/>
    <cellStyle name="20% - Accent1 5 2 2 4" xfId="3139" xr:uid="{00000000-0005-0000-0000-0000230E0000}"/>
    <cellStyle name="20% - Accent1 5 2 2_Segment Detail" xfId="7518" xr:uid="{00000000-0005-0000-0000-0000240E0000}"/>
    <cellStyle name="20% - Accent1 5 2 3" xfId="3140" xr:uid="{00000000-0005-0000-0000-0000250E0000}"/>
    <cellStyle name="20% - Accent1 5 2 3 2" xfId="3141" xr:uid="{00000000-0005-0000-0000-0000260E0000}"/>
    <cellStyle name="20% - Accent1 5 2 3 2 2" xfId="3142" xr:uid="{00000000-0005-0000-0000-0000270E0000}"/>
    <cellStyle name="20% - Accent1 5 2 3 2_Segment Detail" xfId="7527" xr:uid="{00000000-0005-0000-0000-0000280E0000}"/>
    <cellStyle name="20% - Accent1 5 2 3 3" xfId="3143" xr:uid="{00000000-0005-0000-0000-0000290E0000}"/>
    <cellStyle name="20% - Accent1 5 2 3 3 2" xfId="3144" xr:uid="{00000000-0005-0000-0000-00002A0E0000}"/>
    <cellStyle name="20% - Accent1 5 2 3 3_Segment Detail" xfId="7528" xr:uid="{00000000-0005-0000-0000-00002B0E0000}"/>
    <cellStyle name="20% - Accent1 5 2 3 4" xfId="3145" xr:uid="{00000000-0005-0000-0000-00002C0E0000}"/>
    <cellStyle name="20% - Accent1 5 2 3 4 2" xfId="3146" xr:uid="{00000000-0005-0000-0000-00002D0E0000}"/>
    <cellStyle name="20% - Accent1 5 2 3 4_Segment Detail" xfId="7529" xr:uid="{00000000-0005-0000-0000-00002E0E0000}"/>
    <cellStyle name="20% - Accent1 5 2 3 5" xfId="3147" xr:uid="{00000000-0005-0000-0000-00002F0E0000}"/>
    <cellStyle name="20% - Accent1 5 2 3 5 2" xfId="3148" xr:uid="{00000000-0005-0000-0000-0000300E0000}"/>
    <cellStyle name="20% - Accent1 5 2 3 5_Segment Detail" xfId="7530" xr:uid="{00000000-0005-0000-0000-0000310E0000}"/>
    <cellStyle name="20% - Accent1 5 2 3 6" xfId="3149" xr:uid="{00000000-0005-0000-0000-0000320E0000}"/>
    <cellStyle name="20% - Accent1 5 2 3_Segment Detail" xfId="7526" xr:uid="{00000000-0005-0000-0000-0000330E0000}"/>
    <cellStyle name="20% - Accent1 5 2 4" xfId="3150" xr:uid="{00000000-0005-0000-0000-0000340E0000}"/>
    <cellStyle name="20% - Accent1 5 2 4 2" xfId="3151" xr:uid="{00000000-0005-0000-0000-0000350E0000}"/>
    <cellStyle name="20% - Accent1 5 2 4_Segment Detail" xfId="7531" xr:uid="{00000000-0005-0000-0000-0000360E0000}"/>
    <cellStyle name="20% - Accent1 5 2 5" xfId="3152" xr:uid="{00000000-0005-0000-0000-0000370E0000}"/>
    <cellStyle name="20% - Accent1 5 2_Segment Detail" xfId="7517" xr:uid="{00000000-0005-0000-0000-0000380E0000}"/>
    <cellStyle name="20% - Accent1 5 3" xfId="3153" xr:uid="{00000000-0005-0000-0000-0000390E0000}"/>
    <cellStyle name="20% - Accent1 5 3 2" xfId="3154" xr:uid="{00000000-0005-0000-0000-00003A0E0000}"/>
    <cellStyle name="20% - Accent1 5 3 2 2" xfId="3155" xr:uid="{00000000-0005-0000-0000-00003B0E0000}"/>
    <cellStyle name="20% - Accent1 5 3 2 2 2" xfId="3156" xr:uid="{00000000-0005-0000-0000-00003C0E0000}"/>
    <cellStyle name="20% - Accent1 5 3 2 2_Segment Detail" xfId="7534" xr:uid="{00000000-0005-0000-0000-00003D0E0000}"/>
    <cellStyle name="20% - Accent1 5 3 2 3" xfId="3157" xr:uid="{00000000-0005-0000-0000-00003E0E0000}"/>
    <cellStyle name="20% - Accent1 5 3 2_Segment Detail" xfId="7533" xr:uid="{00000000-0005-0000-0000-00003F0E0000}"/>
    <cellStyle name="20% - Accent1 5 3 3" xfId="3158" xr:uid="{00000000-0005-0000-0000-0000400E0000}"/>
    <cellStyle name="20% - Accent1 5 3 3 2" xfId="3159" xr:uid="{00000000-0005-0000-0000-0000410E0000}"/>
    <cellStyle name="20% - Accent1 5 3 3 2 2" xfId="3160" xr:uid="{00000000-0005-0000-0000-0000420E0000}"/>
    <cellStyle name="20% - Accent1 5 3 3 2_Segment Detail" xfId="7536" xr:uid="{00000000-0005-0000-0000-0000430E0000}"/>
    <cellStyle name="20% - Accent1 5 3 3 3" xfId="3161" xr:uid="{00000000-0005-0000-0000-0000440E0000}"/>
    <cellStyle name="20% - Accent1 5 3 3 3 2" xfId="3162" xr:uid="{00000000-0005-0000-0000-0000450E0000}"/>
    <cellStyle name="20% - Accent1 5 3 3 3_Segment Detail" xfId="7537" xr:uid="{00000000-0005-0000-0000-0000460E0000}"/>
    <cellStyle name="20% - Accent1 5 3 3 4" xfId="3163" xr:uid="{00000000-0005-0000-0000-0000470E0000}"/>
    <cellStyle name="20% - Accent1 5 3 3 4 2" xfId="3164" xr:uid="{00000000-0005-0000-0000-0000480E0000}"/>
    <cellStyle name="20% - Accent1 5 3 3 4_Segment Detail" xfId="7538" xr:uid="{00000000-0005-0000-0000-0000490E0000}"/>
    <cellStyle name="20% - Accent1 5 3 3 5" xfId="3165" xr:uid="{00000000-0005-0000-0000-00004A0E0000}"/>
    <cellStyle name="20% - Accent1 5 3 3 5 2" xfId="3166" xr:uid="{00000000-0005-0000-0000-00004B0E0000}"/>
    <cellStyle name="20% - Accent1 5 3 3 5_Segment Detail" xfId="7539" xr:uid="{00000000-0005-0000-0000-00004C0E0000}"/>
    <cellStyle name="20% - Accent1 5 3 3 6" xfId="3167" xr:uid="{00000000-0005-0000-0000-00004D0E0000}"/>
    <cellStyle name="20% - Accent1 5 3 3_Segment Detail" xfId="7535" xr:uid="{00000000-0005-0000-0000-00004E0E0000}"/>
    <cellStyle name="20% - Accent1 5 3 4" xfId="3168" xr:uid="{00000000-0005-0000-0000-00004F0E0000}"/>
    <cellStyle name="20% - Accent1 5 3 4 2" xfId="3169" xr:uid="{00000000-0005-0000-0000-0000500E0000}"/>
    <cellStyle name="20% - Accent1 5 3 4_Segment Detail" xfId="7540" xr:uid="{00000000-0005-0000-0000-0000510E0000}"/>
    <cellStyle name="20% - Accent1 5 3 5" xfId="3170" xr:uid="{00000000-0005-0000-0000-0000520E0000}"/>
    <cellStyle name="20% - Accent1 5 3 5 2" xfId="3171" xr:uid="{00000000-0005-0000-0000-0000530E0000}"/>
    <cellStyle name="20% - Accent1 5 3 5_Segment Detail" xfId="7541" xr:uid="{00000000-0005-0000-0000-0000540E0000}"/>
    <cellStyle name="20% - Accent1 5 3 6" xfId="3172" xr:uid="{00000000-0005-0000-0000-0000550E0000}"/>
    <cellStyle name="20% - Accent1 5 3 6 2" xfId="3173" xr:uid="{00000000-0005-0000-0000-0000560E0000}"/>
    <cellStyle name="20% - Accent1 5 3 6_Segment Detail" xfId="7542" xr:uid="{00000000-0005-0000-0000-0000570E0000}"/>
    <cellStyle name="20% - Accent1 5 3 7" xfId="3174" xr:uid="{00000000-0005-0000-0000-0000580E0000}"/>
    <cellStyle name="20% - Accent1 5 3_Segment Detail" xfId="7532" xr:uid="{00000000-0005-0000-0000-0000590E0000}"/>
    <cellStyle name="20% - Accent1 5 4" xfId="3175" xr:uid="{00000000-0005-0000-0000-00005A0E0000}"/>
    <cellStyle name="20% - Accent1 5 4 2" xfId="3176" xr:uid="{00000000-0005-0000-0000-00005B0E0000}"/>
    <cellStyle name="20% - Accent1 5 4 2 2" xfId="3177" xr:uid="{00000000-0005-0000-0000-00005C0E0000}"/>
    <cellStyle name="20% - Accent1 5 4 2 2 2" xfId="3178" xr:uid="{00000000-0005-0000-0000-00005D0E0000}"/>
    <cellStyle name="20% - Accent1 5 4 2 2_Segment Detail" xfId="7545" xr:uid="{00000000-0005-0000-0000-00005E0E0000}"/>
    <cellStyle name="20% - Accent1 5 4 2 3" xfId="3179" xr:uid="{00000000-0005-0000-0000-00005F0E0000}"/>
    <cellStyle name="20% - Accent1 5 4 2 3 2" xfId="3180" xr:uid="{00000000-0005-0000-0000-0000600E0000}"/>
    <cellStyle name="20% - Accent1 5 4 2 3_Segment Detail" xfId="7546" xr:uid="{00000000-0005-0000-0000-0000610E0000}"/>
    <cellStyle name="20% - Accent1 5 4 2 4" xfId="3181" xr:uid="{00000000-0005-0000-0000-0000620E0000}"/>
    <cellStyle name="20% - Accent1 5 4 2 4 2" xfId="3182" xr:uid="{00000000-0005-0000-0000-0000630E0000}"/>
    <cellStyle name="20% - Accent1 5 4 2 4_Segment Detail" xfId="7547" xr:uid="{00000000-0005-0000-0000-0000640E0000}"/>
    <cellStyle name="20% - Accent1 5 4 2 5" xfId="3183" xr:uid="{00000000-0005-0000-0000-0000650E0000}"/>
    <cellStyle name="20% - Accent1 5 4 2 5 2" xfId="3184" xr:uid="{00000000-0005-0000-0000-0000660E0000}"/>
    <cellStyle name="20% - Accent1 5 4 2 5_Segment Detail" xfId="7548" xr:uid="{00000000-0005-0000-0000-0000670E0000}"/>
    <cellStyle name="20% - Accent1 5 4 2 6" xfId="3185" xr:uid="{00000000-0005-0000-0000-0000680E0000}"/>
    <cellStyle name="20% - Accent1 5 4 2_Segment Detail" xfId="7544" xr:uid="{00000000-0005-0000-0000-0000690E0000}"/>
    <cellStyle name="20% - Accent1 5 4 3" xfId="3186" xr:uid="{00000000-0005-0000-0000-00006A0E0000}"/>
    <cellStyle name="20% - Accent1 5 4_Segment Detail" xfId="7543" xr:uid="{00000000-0005-0000-0000-00006B0E0000}"/>
    <cellStyle name="20% - Accent1 5 5" xfId="3187" xr:uid="{00000000-0005-0000-0000-00006C0E0000}"/>
    <cellStyle name="20% - Accent1 5 5 2" xfId="3188" xr:uid="{00000000-0005-0000-0000-00006D0E0000}"/>
    <cellStyle name="20% - Accent1 5 5 2 2" xfId="3189" xr:uid="{00000000-0005-0000-0000-00006E0E0000}"/>
    <cellStyle name="20% - Accent1 5 5 2_Segment Detail" xfId="7550" xr:uid="{00000000-0005-0000-0000-00006F0E0000}"/>
    <cellStyle name="20% - Accent1 5 5 3" xfId="3190" xr:uid="{00000000-0005-0000-0000-0000700E0000}"/>
    <cellStyle name="20% - Accent1 5 5 3 2" xfId="3191" xr:uid="{00000000-0005-0000-0000-0000710E0000}"/>
    <cellStyle name="20% - Accent1 5 5 3_Segment Detail" xfId="7551" xr:uid="{00000000-0005-0000-0000-0000720E0000}"/>
    <cellStyle name="20% - Accent1 5 5 4" xfId="3192" xr:uid="{00000000-0005-0000-0000-0000730E0000}"/>
    <cellStyle name="20% - Accent1 5 5 4 2" xfId="3193" xr:uid="{00000000-0005-0000-0000-0000740E0000}"/>
    <cellStyle name="20% - Accent1 5 5 4_Segment Detail" xfId="7552" xr:uid="{00000000-0005-0000-0000-0000750E0000}"/>
    <cellStyle name="20% - Accent1 5 5 5" xfId="3194" xr:uid="{00000000-0005-0000-0000-0000760E0000}"/>
    <cellStyle name="20% - Accent1 5 5 5 2" xfId="3195" xr:uid="{00000000-0005-0000-0000-0000770E0000}"/>
    <cellStyle name="20% - Accent1 5 5 5_Segment Detail" xfId="7553" xr:uid="{00000000-0005-0000-0000-0000780E0000}"/>
    <cellStyle name="20% - Accent1 5 5 6" xfId="3196" xr:uid="{00000000-0005-0000-0000-0000790E0000}"/>
    <cellStyle name="20% - Accent1 5 5_Segment Detail" xfId="7549" xr:uid="{00000000-0005-0000-0000-00007A0E0000}"/>
    <cellStyle name="20% - Accent1 5 6" xfId="3197" xr:uid="{00000000-0005-0000-0000-00007B0E0000}"/>
    <cellStyle name="20% - Accent1 5 6 2" xfId="3198" xr:uid="{00000000-0005-0000-0000-00007C0E0000}"/>
    <cellStyle name="20% - Accent1 5 6_Segment Detail" xfId="7554" xr:uid="{00000000-0005-0000-0000-00007D0E0000}"/>
    <cellStyle name="20% - Accent1 5 7" xfId="3199" xr:uid="{00000000-0005-0000-0000-00007E0E0000}"/>
    <cellStyle name="20% - Accent1 5 7 2" xfId="3200" xr:uid="{00000000-0005-0000-0000-00007F0E0000}"/>
    <cellStyle name="20% - Accent1 5 7_Segment Detail" xfId="7555" xr:uid="{00000000-0005-0000-0000-0000800E0000}"/>
    <cellStyle name="20% - Accent1 5 8" xfId="3201" xr:uid="{00000000-0005-0000-0000-0000810E0000}"/>
    <cellStyle name="20% - Accent1 5 8 2" xfId="3202" xr:uid="{00000000-0005-0000-0000-0000820E0000}"/>
    <cellStyle name="20% - Accent1 5 8_Segment Detail" xfId="7556" xr:uid="{00000000-0005-0000-0000-0000830E0000}"/>
    <cellStyle name="20% - Accent1 5 9" xfId="3203" xr:uid="{00000000-0005-0000-0000-0000840E0000}"/>
    <cellStyle name="20% - Accent1 50" xfId="3204" xr:uid="{00000000-0005-0000-0000-0000850E0000}"/>
    <cellStyle name="20% - Accent1 51" xfId="3205" xr:uid="{00000000-0005-0000-0000-0000860E0000}"/>
    <cellStyle name="20% - Accent1 52" xfId="3206" xr:uid="{00000000-0005-0000-0000-0000870E0000}"/>
    <cellStyle name="20% - Accent1 53" xfId="3207" xr:uid="{00000000-0005-0000-0000-0000880E0000}"/>
    <cellStyle name="20% - Accent1 54" xfId="3208" xr:uid="{00000000-0005-0000-0000-0000890E0000}"/>
    <cellStyle name="20% - Accent1 55" xfId="3209" xr:uid="{00000000-0005-0000-0000-00008A0E0000}"/>
    <cellStyle name="20% - Accent1 56" xfId="3210" xr:uid="{00000000-0005-0000-0000-00008B0E0000}"/>
    <cellStyle name="20% - Accent1 57" xfId="3211" xr:uid="{00000000-0005-0000-0000-00008C0E0000}"/>
    <cellStyle name="20% - Accent1 58" xfId="3212" xr:uid="{00000000-0005-0000-0000-00008D0E0000}"/>
    <cellStyle name="20% - Accent1 59" xfId="3213" xr:uid="{00000000-0005-0000-0000-00008E0E0000}"/>
    <cellStyle name="20% - Accent1 6" xfId="3214" xr:uid="{00000000-0005-0000-0000-00008F0E0000}"/>
    <cellStyle name="20% - Accent1 6 10" xfId="3215" xr:uid="{00000000-0005-0000-0000-0000900E0000}"/>
    <cellStyle name="20% - Accent1 6 10 2" xfId="3216" xr:uid="{00000000-0005-0000-0000-0000910E0000}"/>
    <cellStyle name="20% - Accent1 6 10_Segment Detail" xfId="7557" xr:uid="{00000000-0005-0000-0000-0000920E0000}"/>
    <cellStyle name="20% - Accent1 6 11" xfId="3217" xr:uid="{00000000-0005-0000-0000-0000930E0000}"/>
    <cellStyle name="20% - Accent1 6 12" xfId="3218" xr:uid="{00000000-0005-0000-0000-0000940E0000}"/>
    <cellStyle name="20% - Accent1 6 2" xfId="3219" xr:uid="{00000000-0005-0000-0000-0000950E0000}"/>
    <cellStyle name="20% - Accent1 6 2 2" xfId="3220" xr:uid="{00000000-0005-0000-0000-0000960E0000}"/>
    <cellStyle name="20% - Accent1 6 2 2 2" xfId="3221" xr:uid="{00000000-0005-0000-0000-0000970E0000}"/>
    <cellStyle name="20% - Accent1 6 2 2 2 2" xfId="3222" xr:uid="{00000000-0005-0000-0000-0000980E0000}"/>
    <cellStyle name="20% - Accent1 6 2 2 2 2 2" xfId="3223" xr:uid="{00000000-0005-0000-0000-0000990E0000}"/>
    <cellStyle name="20% - Accent1 6 2 2 2 2_Segment Detail" xfId="7560" xr:uid="{00000000-0005-0000-0000-00009A0E0000}"/>
    <cellStyle name="20% - Accent1 6 2 2 2 3" xfId="3224" xr:uid="{00000000-0005-0000-0000-00009B0E0000}"/>
    <cellStyle name="20% - Accent1 6 2 2 2 3 2" xfId="3225" xr:uid="{00000000-0005-0000-0000-00009C0E0000}"/>
    <cellStyle name="20% - Accent1 6 2 2 2 3_Segment Detail" xfId="7561" xr:uid="{00000000-0005-0000-0000-00009D0E0000}"/>
    <cellStyle name="20% - Accent1 6 2 2 2 4" xfId="3226" xr:uid="{00000000-0005-0000-0000-00009E0E0000}"/>
    <cellStyle name="20% - Accent1 6 2 2 2 4 2" xfId="3227" xr:uid="{00000000-0005-0000-0000-00009F0E0000}"/>
    <cellStyle name="20% - Accent1 6 2 2 2 4_Segment Detail" xfId="7562" xr:uid="{00000000-0005-0000-0000-0000A00E0000}"/>
    <cellStyle name="20% - Accent1 6 2 2 2 5" xfId="3228" xr:uid="{00000000-0005-0000-0000-0000A10E0000}"/>
    <cellStyle name="20% - Accent1 6 2 2 2 5 2" xfId="3229" xr:uid="{00000000-0005-0000-0000-0000A20E0000}"/>
    <cellStyle name="20% - Accent1 6 2 2 2 5_Segment Detail" xfId="7563" xr:uid="{00000000-0005-0000-0000-0000A30E0000}"/>
    <cellStyle name="20% - Accent1 6 2 2 2 6" xfId="3230" xr:uid="{00000000-0005-0000-0000-0000A40E0000}"/>
    <cellStyle name="20% - Accent1 6 2 2 2_Segment Detail" xfId="7559" xr:uid="{00000000-0005-0000-0000-0000A50E0000}"/>
    <cellStyle name="20% - Accent1 6 2 2 3" xfId="3231" xr:uid="{00000000-0005-0000-0000-0000A60E0000}"/>
    <cellStyle name="20% - Accent1 6 2 2 3 2" xfId="3232" xr:uid="{00000000-0005-0000-0000-0000A70E0000}"/>
    <cellStyle name="20% - Accent1 6 2 2 4" xfId="3233" xr:uid="{00000000-0005-0000-0000-0000A80E0000}"/>
    <cellStyle name="20% - Accent1 6 2 2 4 2" xfId="3234" xr:uid="{00000000-0005-0000-0000-0000A90E0000}"/>
    <cellStyle name="20% - Accent1 6 2 2 5" xfId="3235" xr:uid="{00000000-0005-0000-0000-0000AA0E0000}"/>
    <cellStyle name="20% - Accent1 6 2 2 5 2" xfId="3236" xr:uid="{00000000-0005-0000-0000-0000AB0E0000}"/>
    <cellStyle name="20% - Accent1 6 2 2 6" xfId="3237" xr:uid="{00000000-0005-0000-0000-0000AC0E0000}"/>
    <cellStyle name="20% - Accent1 6 2 2 6 2" xfId="3238" xr:uid="{00000000-0005-0000-0000-0000AD0E0000}"/>
    <cellStyle name="20% - Accent1 6 2 2 7" xfId="3239" xr:uid="{00000000-0005-0000-0000-0000AE0E0000}"/>
    <cellStyle name="20% - Accent1 6 2 3" xfId="3240" xr:uid="{00000000-0005-0000-0000-0000AF0E0000}"/>
    <cellStyle name="20% - Accent1 6 2 3 2" xfId="3241" xr:uid="{00000000-0005-0000-0000-0000B00E0000}"/>
    <cellStyle name="20% - Accent1 6 2 3 2 2" xfId="3242" xr:uid="{00000000-0005-0000-0000-0000B10E0000}"/>
    <cellStyle name="20% - Accent1 6 2 3 2_Segment Detail" xfId="7565" xr:uid="{00000000-0005-0000-0000-0000B20E0000}"/>
    <cellStyle name="20% - Accent1 6 2 3 3" xfId="3243" xr:uid="{00000000-0005-0000-0000-0000B30E0000}"/>
    <cellStyle name="20% - Accent1 6 2 3 3 2" xfId="3244" xr:uid="{00000000-0005-0000-0000-0000B40E0000}"/>
    <cellStyle name="20% - Accent1 6 2 3 3_Segment Detail" xfId="7566" xr:uid="{00000000-0005-0000-0000-0000B50E0000}"/>
    <cellStyle name="20% - Accent1 6 2 3 4" xfId="3245" xr:uid="{00000000-0005-0000-0000-0000B60E0000}"/>
    <cellStyle name="20% - Accent1 6 2 3 4 2" xfId="3246" xr:uid="{00000000-0005-0000-0000-0000B70E0000}"/>
    <cellStyle name="20% - Accent1 6 2 3 4_Segment Detail" xfId="7567" xr:uid="{00000000-0005-0000-0000-0000B80E0000}"/>
    <cellStyle name="20% - Accent1 6 2 3 5" xfId="3247" xr:uid="{00000000-0005-0000-0000-0000B90E0000}"/>
    <cellStyle name="20% - Accent1 6 2 3 5 2" xfId="3248" xr:uid="{00000000-0005-0000-0000-0000BA0E0000}"/>
    <cellStyle name="20% - Accent1 6 2 3 5_Segment Detail" xfId="7568" xr:uid="{00000000-0005-0000-0000-0000BB0E0000}"/>
    <cellStyle name="20% - Accent1 6 2 3 6" xfId="3249" xr:uid="{00000000-0005-0000-0000-0000BC0E0000}"/>
    <cellStyle name="20% - Accent1 6 2 3_Segment Detail" xfId="7564" xr:uid="{00000000-0005-0000-0000-0000BD0E0000}"/>
    <cellStyle name="20% - Accent1 6 2 4" xfId="3250" xr:uid="{00000000-0005-0000-0000-0000BE0E0000}"/>
    <cellStyle name="20% - Accent1 6 2 4 2" xfId="3251" xr:uid="{00000000-0005-0000-0000-0000BF0E0000}"/>
    <cellStyle name="20% - Accent1 6 2 4_Segment Detail" xfId="7569" xr:uid="{00000000-0005-0000-0000-0000C00E0000}"/>
    <cellStyle name="20% - Accent1 6 2 5" xfId="3252" xr:uid="{00000000-0005-0000-0000-0000C10E0000}"/>
    <cellStyle name="20% - Accent1 6 2 5 2" xfId="3253" xr:uid="{00000000-0005-0000-0000-0000C20E0000}"/>
    <cellStyle name="20% - Accent1 6 2 5_Segment Detail" xfId="7570" xr:uid="{00000000-0005-0000-0000-0000C30E0000}"/>
    <cellStyle name="20% - Accent1 6 2 6" xfId="3254" xr:uid="{00000000-0005-0000-0000-0000C40E0000}"/>
    <cellStyle name="20% - Accent1 6 2 6 2" xfId="3255" xr:uid="{00000000-0005-0000-0000-0000C50E0000}"/>
    <cellStyle name="20% - Accent1 6 2 6_Segment Detail" xfId="7571" xr:uid="{00000000-0005-0000-0000-0000C60E0000}"/>
    <cellStyle name="20% - Accent1 6 2 7" xfId="3256" xr:uid="{00000000-0005-0000-0000-0000C70E0000}"/>
    <cellStyle name="20% - Accent1 6 2 7 2" xfId="3257" xr:uid="{00000000-0005-0000-0000-0000C80E0000}"/>
    <cellStyle name="20% - Accent1 6 2 7_Segment Detail" xfId="7572" xr:uid="{00000000-0005-0000-0000-0000C90E0000}"/>
    <cellStyle name="20% - Accent1 6 2 8" xfId="3258" xr:uid="{00000000-0005-0000-0000-0000CA0E0000}"/>
    <cellStyle name="20% - Accent1 6 2_Segment Detail" xfId="7558" xr:uid="{00000000-0005-0000-0000-0000CB0E0000}"/>
    <cellStyle name="20% - Accent1 6 3" xfId="3259" xr:uid="{00000000-0005-0000-0000-0000CC0E0000}"/>
    <cellStyle name="20% - Accent1 6 3 2" xfId="3260" xr:uid="{00000000-0005-0000-0000-0000CD0E0000}"/>
    <cellStyle name="20% - Accent1 6 3 2 2" xfId="3261" xr:uid="{00000000-0005-0000-0000-0000CE0E0000}"/>
    <cellStyle name="20% - Accent1 6 3 2 2 2" xfId="3262" xr:uid="{00000000-0005-0000-0000-0000CF0E0000}"/>
    <cellStyle name="20% - Accent1 6 3 2 2_Segment Detail" xfId="7575" xr:uid="{00000000-0005-0000-0000-0000D00E0000}"/>
    <cellStyle name="20% - Accent1 6 3 2 3" xfId="3263" xr:uid="{00000000-0005-0000-0000-0000D10E0000}"/>
    <cellStyle name="20% - Accent1 6 3 2 3 2" xfId="3264" xr:uid="{00000000-0005-0000-0000-0000D20E0000}"/>
    <cellStyle name="20% - Accent1 6 3 2 3_Segment Detail" xfId="7576" xr:uid="{00000000-0005-0000-0000-0000D30E0000}"/>
    <cellStyle name="20% - Accent1 6 3 2 4" xfId="3265" xr:uid="{00000000-0005-0000-0000-0000D40E0000}"/>
    <cellStyle name="20% - Accent1 6 3 2 4 2" xfId="3266" xr:uid="{00000000-0005-0000-0000-0000D50E0000}"/>
    <cellStyle name="20% - Accent1 6 3 2 4_Segment Detail" xfId="7577" xr:uid="{00000000-0005-0000-0000-0000D60E0000}"/>
    <cellStyle name="20% - Accent1 6 3 2 5" xfId="3267" xr:uid="{00000000-0005-0000-0000-0000D70E0000}"/>
    <cellStyle name="20% - Accent1 6 3 2 5 2" xfId="3268" xr:uid="{00000000-0005-0000-0000-0000D80E0000}"/>
    <cellStyle name="20% - Accent1 6 3 2 5_Segment Detail" xfId="7578" xr:uid="{00000000-0005-0000-0000-0000D90E0000}"/>
    <cellStyle name="20% - Accent1 6 3 2 6" xfId="3269" xr:uid="{00000000-0005-0000-0000-0000DA0E0000}"/>
    <cellStyle name="20% - Accent1 6 3 2_Segment Detail" xfId="7574" xr:uid="{00000000-0005-0000-0000-0000DB0E0000}"/>
    <cellStyle name="20% - Accent1 6 3 3" xfId="3270" xr:uid="{00000000-0005-0000-0000-0000DC0E0000}"/>
    <cellStyle name="20% - Accent1 6 3 3 2" xfId="3271" xr:uid="{00000000-0005-0000-0000-0000DD0E0000}"/>
    <cellStyle name="20% - Accent1 6 3 3_Segment Detail" xfId="7579" xr:uid="{00000000-0005-0000-0000-0000DE0E0000}"/>
    <cellStyle name="20% - Accent1 6 3 4" xfId="3272" xr:uid="{00000000-0005-0000-0000-0000DF0E0000}"/>
    <cellStyle name="20% - Accent1 6 3 4 2" xfId="3273" xr:uid="{00000000-0005-0000-0000-0000E00E0000}"/>
    <cellStyle name="20% - Accent1 6 3 4_Segment Detail" xfId="7580" xr:uid="{00000000-0005-0000-0000-0000E10E0000}"/>
    <cellStyle name="20% - Accent1 6 3 5" xfId="3274" xr:uid="{00000000-0005-0000-0000-0000E20E0000}"/>
    <cellStyle name="20% - Accent1 6 3 5 2" xfId="3275" xr:uid="{00000000-0005-0000-0000-0000E30E0000}"/>
    <cellStyle name="20% - Accent1 6 3 5_Segment Detail" xfId="7581" xr:uid="{00000000-0005-0000-0000-0000E40E0000}"/>
    <cellStyle name="20% - Accent1 6 3 6" xfId="3276" xr:uid="{00000000-0005-0000-0000-0000E50E0000}"/>
    <cellStyle name="20% - Accent1 6 3 6 2" xfId="3277" xr:uid="{00000000-0005-0000-0000-0000E60E0000}"/>
    <cellStyle name="20% - Accent1 6 3 6_Segment Detail" xfId="7582" xr:uid="{00000000-0005-0000-0000-0000E70E0000}"/>
    <cellStyle name="20% - Accent1 6 3 7" xfId="3278" xr:uid="{00000000-0005-0000-0000-0000E80E0000}"/>
    <cellStyle name="20% - Accent1 6 3_Segment Detail" xfId="7573" xr:uid="{00000000-0005-0000-0000-0000E90E0000}"/>
    <cellStyle name="20% - Accent1 6 4" xfId="3279" xr:uid="{00000000-0005-0000-0000-0000EA0E0000}"/>
    <cellStyle name="20% - Accent1 6 4 2" xfId="3280" xr:uid="{00000000-0005-0000-0000-0000EB0E0000}"/>
    <cellStyle name="20% - Accent1 6 4 2 2" xfId="3281" xr:uid="{00000000-0005-0000-0000-0000EC0E0000}"/>
    <cellStyle name="20% - Accent1 6 4 2_Segment Detail" xfId="7584" xr:uid="{00000000-0005-0000-0000-0000ED0E0000}"/>
    <cellStyle name="20% - Accent1 6 4 3" xfId="3282" xr:uid="{00000000-0005-0000-0000-0000EE0E0000}"/>
    <cellStyle name="20% - Accent1 6 4 3 2" xfId="3283" xr:uid="{00000000-0005-0000-0000-0000EF0E0000}"/>
    <cellStyle name="20% - Accent1 6 4 3_Segment Detail" xfId="7585" xr:uid="{00000000-0005-0000-0000-0000F00E0000}"/>
    <cellStyle name="20% - Accent1 6 4 4" xfId="3284" xr:uid="{00000000-0005-0000-0000-0000F10E0000}"/>
    <cellStyle name="20% - Accent1 6 4 4 2" xfId="3285" xr:uid="{00000000-0005-0000-0000-0000F20E0000}"/>
    <cellStyle name="20% - Accent1 6 4 4_Segment Detail" xfId="7586" xr:uid="{00000000-0005-0000-0000-0000F30E0000}"/>
    <cellStyle name="20% - Accent1 6 4 5" xfId="3286" xr:uid="{00000000-0005-0000-0000-0000F40E0000}"/>
    <cellStyle name="20% - Accent1 6 4 5 2" xfId="3287" xr:uid="{00000000-0005-0000-0000-0000F50E0000}"/>
    <cellStyle name="20% - Accent1 6 4 5_Segment Detail" xfId="7587" xr:uid="{00000000-0005-0000-0000-0000F60E0000}"/>
    <cellStyle name="20% - Accent1 6 4 6" xfId="3288" xr:uid="{00000000-0005-0000-0000-0000F70E0000}"/>
    <cellStyle name="20% - Accent1 6 4_Segment Detail" xfId="7583" xr:uid="{00000000-0005-0000-0000-0000F80E0000}"/>
    <cellStyle name="20% - Accent1 6 5" xfId="3289" xr:uid="{00000000-0005-0000-0000-0000F90E0000}"/>
    <cellStyle name="20% - Accent1 6 5 2" xfId="3290" xr:uid="{00000000-0005-0000-0000-0000FA0E0000}"/>
    <cellStyle name="20% - Accent1 6 5 2 2" xfId="3291" xr:uid="{00000000-0005-0000-0000-0000FB0E0000}"/>
    <cellStyle name="20% - Accent1 6 5 2_Segment Detail" xfId="7589" xr:uid="{00000000-0005-0000-0000-0000FC0E0000}"/>
    <cellStyle name="20% - Accent1 6 5 3" xfId="3292" xr:uid="{00000000-0005-0000-0000-0000FD0E0000}"/>
    <cellStyle name="20% - Accent1 6 5 3 2" xfId="3293" xr:uid="{00000000-0005-0000-0000-0000FE0E0000}"/>
    <cellStyle name="20% - Accent1 6 5 3_Segment Detail" xfId="7590" xr:uid="{00000000-0005-0000-0000-0000FF0E0000}"/>
    <cellStyle name="20% - Accent1 6 5 4" xfId="3294" xr:uid="{00000000-0005-0000-0000-0000000F0000}"/>
    <cellStyle name="20% - Accent1 6 5 4 2" xfId="3295" xr:uid="{00000000-0005-0000-0000-0000010F0000}"/>
    <cellStyle name="20% - Accent1 6 5 4_Segment Detail" xfId="7591" xr:uid="{00000000-0005-0000-0000-0000020F0000}"/>
    <cellStyle name="20% - Accent1 6 5 5" xfId="3296" xr:uid="{00000000-0005-0000-0000-0000030F0000}"/>
    <cellStyle name="20% - Accent1 6 5 5 2" xfId="3297" xr:uid="{00000000-0005-0000-0000-0000040F0000}"/>
    <cellStyle name="20% - Accent1 6 5 5_Segment Detail" xfId="7592" xr:uid="{00000000-0005-0000-0000-0000050F0000}"/>
    <cellStyle name="20% - Accent1 6 5 6" xfId="3298" xr:uid="{00000000-0005-0000-0000-0000060F0000}"/>
    <cellStyle name="20% - Accent1 6 5_Segment Detail" xfId="7588" xr:uid="{00000000-0005-0000-0000-0000070F0000}"/>
    <cellStyle name="20% - Accent1 6 6" xfId="3299" xr:uid="{00000000-0005-0000-0000-0000080F0000}"/>
    <cellStyle name="20% - Accent1 6 6 2" xfId="3300" xr:uid="{00000000-0005-0000-0000-0000090F0000}"/>
    <cellStyle name="20% - Accent1 6 6_Segment Detail" xfId="7593" xr:uid="{00000000-0005-0000-0000-00000A0F0000}"/>
    <cellStyle name="20% - Accent1 6 7" xfId="3301" xr:uid="{00000000-0005-0000-0000-00000B0F0000}"/>
    <cellStyle name="20% - Accent1 6 7 2" xfId="3302" xr:uid="{00000000-0005-0000-0000-00000C0F0000}"/>
    <cellStyle name="20% - Accent1 6 7_Segment Detail" xfId="7594" xr:uid="{00000000-0005-0000-0000-00000D0F0000}"/>
    <cellStyle name="20% - Accent1 6 8" xfId="3303" xr:uid="{00000000-0005-0000-0000-00000E0F0000}"/>
    <cellStyle name="20% - Accent1 6 8 2" xfId="3304" xr:uid="{00000000-0005-0000-0000-00000F0F0000}"/>
    <cellStyle name="20% - Accent1 6 8_Segment Detail" xfId="7595" xr:uid="{00000000-0005-0000-0000-0000100F0000}"/>
    <cellStyle name="20% - Accent1 6 9" xfId="3305" xr:uid="{00000000-0005-0000-0000-0000110F0000}"/>
    <cellStyle name="20% - Accent1 6 9 2" xfId="3306" xr:uid="{00000000-0005-0000-0000-0000120F0000}"/>
    <cellStyle name="20% - Accent1 6 9_Segment Detail" xfId="7596" xr:uid="{00000000-0005-0000-0000-0000130F0000}"/>
    <cellStyle name="20% - Accent1 60" xfId="3307" xr:uid="{00000000-0005-0000-0000-0000140F0000}"/>
    <cellStyle name="20% - Accent1 61" xfId="3308" xr:uid="{00000000-0005-0000-0000-0000150F0000}"/>
    <cellStyle name="20% - Accent1 62" xfId="3309" xr:uid="{00000000-0005-0000-0000-0000160F0000}"/>
    <cellStyle name="20% - Accent1 63" xfId="3310" xr:uid="{00000000-0005-0000-0000-0000170F0000}"/>
    <cellStyle name="20% - Accent1 64" xfId="3311" xr:uid="{00000000-0005-0000-0000-0000180F0000}"/>
    <cellStyle name="20% - Accent1 65" xfId="3312" xr:uid="{00000000-0005-0000-0000-0000190F0000}"/>
    <cellStyle name="20% - Accent1 66" xfId="3313" xr:uid="{00000000-0005-0000-0000-00001A0F0000}"/>
    <cellStyle name="20% - Accent1 67" xfId="3314" xr:uid="{00000000-0005-0000-0000-00001B0F0000}"/>
    <cellStyle name="20% - Accent1 68" xfId="3315" xr:uid="{00000000-0005-0000-0000-00001C0F0000}"/>
    <cellStyle name="20% - Accent1 69" xfId="3316" xr:uid="{00000000-0005-0000-0000-00001D0F0000}"/>
    <cellStyle name="20% - Accent1 7" xfId="3317" xr:uid="{00000000-0005-0000-0000-00001E0F0000}"/>
    <cellStyle name="20% - Accent1 7 10" xfId="3318" xr:uid="{00000000-0005-0000-0000-00001F0F0000}"/>
    <cellStyle name="20% - Accent1 7 11" xfId="3319" xr:uid="{00000000-0005-0000-0000-0000200F0000}"/>
    <cellStyle name="20% - Accent1 7 2" xfId="3320" xr:uid="{00000000-0005-0000-0000-0000210F0000}"/>
    <cellStyle name="20% - Accent1 7 2 2" xfId="3321" xr:uid="{00000000-0005-0000-0000-0000220F0000}"/>
    <cellStyle name="20% - Accent1 7 2 2 2" xfId="3322" xr:uid="{00000000-0005-0000-0000-0000230F0000}"/>
    <cellStyle name="20% - Accent1 7 2 2 2 2" xfId="3323" xr:uid="{00000000-0005-0000-0000-0000240F0000}"/>
    <cellStyle name="20% - Accent1 7 2 2 2 2 2" xfId="3324" xr:uid="{00000000-0005-0000-0000-0000250F0000}"/>
    <cellStyle name="20% - Accent1 7 2 2 2 2_Segment Detail" xfId="7600" xr:uid="{00000000-0005-0000-0000-0000260F0000}"/>
    <cellStyle name="20% - Accent1 7 2 2 2 3" xfId="3325" xr:uid="{00000000-0005-0000-0000-0000270F0000}"/>
    <cellStyle name="20% - Accent1 7 2 2 2 3 2" xfId="3326" xr:uid="{00000000-0005-0000-0000-0000280F0000}"/>
    <cellStyle name="20% - Accent1 7 2 2 2 3_Segment Detail" xfId="7601" xr:uid="{00000000-0005-0000-0000-0000290F0000}"/>
    <cellStyle name="20% - Accent1 7 2 2 2 4" xfId="3327" xr:uid="{00000000-0005-0000-0000-00002A0F0000}"/>
    <cellStyle name="20% - Accent1 7 2 2 2 4 2" xfId="3328" xr:uid="{00000000-0005-0000-0000-00002B0F0000}"/>
    <cellStyle name="20% - Accent1 7 2 2 2 4_Segment Detail" xfId="7602" xr:uid="{00000000-0005-0000-0000-00002C0F0000}"/>
    <cellStyle name="20% - Accent1 7 2 2 2 5" xfId="3329" xr:uid="{00000000-0005-0000-0000-00002D0F0000}"/>
    <cellStyle name="20% - Accent1 7 2 2 2 5 2" xfId="3330" xr:uid="{00000000-0005-0000-0000-00002E0F0000}"/>
    <cellStyle name="20% - Accent1 7 2 2 2 5_Segment Detail" xfId="7603" xr:uid="{00000000-0005-0000-0000-00002F0F0000}"/>
    <cellStyle name="20% - Accent1 7 2 2 2 6" xfId="3331" xr:uid="{00000000-0005-0000-0000-0000300F0000}"/>
    <cellStyle name="20% - Accent1 7 2 2 2_Segment Detail" xfId="7599" xr:uid="{00000000-0005-0000-0000-0000310F0000}"/>
    <cellStyle name="20% - Accent1 7 2 2 3" xfId="3332" xr:uid="{00000000-0005-0000-0000-0000320F0000}"/>
    <cellStyle name="20% - Accent1 7 2 2 3 2" xfId="3333" xr:uid="{00000000-0005-0000-0000-0000330F0000}"/>
    <cellStyle name="20% - Accent1 7 2 2 3_Segment Detail" xfId="7604" xr:uid="{00000000-0005-0000-0000-0000340F0000}"/>
    <cellStyle name="20% - Accent1 7 2 2 4" xfId="3334" xr:uid="{00000000-0005-0000-0000-0000350F0000}"/>
    <cellStyle name="20% - Accent1 7 2 2 4 2" xfId="3335" xr:uid="{00000000-0005-0000-0000-0000360F0000}"/>
    <cellStyle name="20% - Accent1 7 2 2 4_Segment Detail" xfId="7605" xr:uid="{00000000-0005-0000-0000-0000370F0000}"/>
    <cellStyle name="20% - Accent1 7 2 2 5" xfId="3336" xr:uid="{00000000-0005-0000-0000-0000380F0000}"/>
    <cellStyle name="20% - Accent1 7 2 2 5 2" xfId="3337" xr:uid="{00000000-0005-0000-0000-0000390F0000}"/>
    <cellStyle name="20% - Accent1 7 2 2 5_Segment Detail" xfId="7606" xr:uid="{00000000-0005-0000-0000-00003A0F0000}"/>
    <cellStyle name="20% - Accent1 7 2 2 6" xfId="3338" xr:uid="{00000000-0005-0000-0000-00003B0F0000}"/>
    <cellStyle name="20% - Accent1 7 2 2 6 2" xfId="3339" xr:uid="{00000000-0005-0000-0000-00003C0F0000}"/>
    <cellStyle name="20% - Accent1 7 2 2 6_Segment Detail" xfId="7607" xr:uid="{00000000-0005-0000-0000-00003D0F0000}"/>
    <cellStyle name="20% - Accent1 7 2 2 7" xfId="3340" xr:uid="{00000000-0005-0000-0000-00003E0F0000}"/>
    <cellStyle name="20% - Accent1 7 2 2_Segment Detail" xfId="7598" xr:uid="{00000000-0005-0000-0000-00003F0F0000}"/>
    <cellStyle name="20% - Accent1 7 2 3" xfId="3341" xr:uid="{00000000-0005-0000-0000-0000400F0000}"/>
    <cellStyle name="20% - Accent1 7 2 3 2" xfId="3342" xr:uid="{00000000-0005-0000-0000-0000410F0000}"/>
    <cellStyle name="20% - Accent1 7 2 3 2 2" xfId="3343" xr:uid="{00000000-0005-0000-0000-0000420F0000}"/>
    <cellStyle name="20% - Accent1 7 2 3 2_Segment Detail" xfId="7609" xr:uid="{00000000-0005-0000-0000-0000430F0000}"/>
    <cellStyle name="20% - Accent1 7 2 3 3" xfId="3344" xr:uid="{00000000-0005-0000-0000-0000440F0000}"/>
    <cellStyle name="20% - Accent1 7 2 3 3 2" xfId="3345" xr:uid="{00000000-0005-0000-0000-0000450F0000}"/>
    <cellStyle name="20% - Accent1 7 2 3 3_Segment Detail" xfId="7610" xr:uid="{00000000-0005-0000-0000-0000460F0000}"/>
    <cellStyle name="20% - Accent1 7 2 3 4" xfId="3346" xr:uid="{00000000-0005-0000-0000-0000470F0000}"/>
    <cellStyle name="20% - Accent1 7 2 3 4 2" xfId="3347" xr:uid="{00000000-0005-0000-0000-0000480F0000}"/>
    <cellStyle name="20% - Accent1 7 2 3 4_Segment Detail" xfId="7611" xr:uid="{00000000-0005-0000-0000-0000490F0000}"/>
    <cellStyle name="20% - Accent1 7 2 3 5" xfId="3348" xr:uid="{00000000-0005-0000-0000-00004A0F0000}"/>
    <cellStyle name="20% - Accent1 7 2 3 5 2" xfId="3349" xr:uid="{00000000-0005-0000-0000-00004B0F0000}"/>
    <cellStyle name="20% - Accent1 7 2 3 5_Segment Detail" xfId="7612" xr:uid="{00000000-0005-0000-0000-00004C0F0000}"/>
    <cellStyle name="20% - Accent1 7 2 3 6" xfId="3350" xr:uid="{00000000-0005-0000-0000-00004D0F0000}"/>
    <cellStyle name="20% - Accent1 7 2 3_Segment Detail" xfId="7608" xr:uid="{00000000-0005-0000-0000-00004E0F0000}"/>
    <cellStyle name="20% - Accent1 7 2 4" xfId="3351" xr:uid="{00000000-0005-0000-0000-00004F0F0000}"/>
    <cellStyle name="20% - Accent1 7 2 4 2" xfId="3352" xr:uid="{00000000-0005-0000-0000-0000500F0000}"/>
    <cellStyle name="20% - Accent1 7 2 4_Segment Detail" xfId="7613" xr:uid="{00000000-0005-0000-0000-0000510F0000}"/>
    <cellStyle name="20% - Accent1 7 2 5" xfId="3353" xr:uid="{00000000-0005-0000-0000-0000520F0000}"/>
    <cellStyle name="20% - Accent1 7 2 5 2" xfId="3354" xr:uid="{00000000-0005-0000-0000-0000530F0000}"/>
    <cellStyle name="20% - Accent1 7 2 5_Segment Detail" xfId="7614" xr:uid="{00000000-0005-0000-0000-0000540F0000}"/>
    <cellStyle name="20% - Accent1 7 2 6" xfId="3355" xr:uid="{00000000-0005-0000-0000-0000550F0000}"/>
    <cellStyle name="20% - Accent1 7 2 6 2" xfId="3356" xr:uid="{00000000-0005-0000-0000-0000560F0000}"/>
    <cellStyle name="20% - Accent1 7 2 6_Segment Detail" xfId="7615" xr:uid="{00000000-0005-0000-0000-0000570F0000}"/>
    <cellStyle name="20% - Accent1 7 2 7" xfId="3357" xr:uid="{00000000-0005-0000-0000-0000580F0000}"/>
    <cellStyle name="20% - Accent1 7 2 7 2" xfId="3358" xr:uid="{00000000-0005-0000-0000-0000590F0000}"/>
    <cellStyle name="20% - Accent1 7 2 7_Segment Detail" xfId="7616" xr:uid="{00000000-0005-0000-0000-00005A0F0000}"/>
    <cellStyle name="20% - Accent1 7 2 8" xfId="3359" xr:uid="{00000000-0005-0000-0000-00005B0F0000}"/>
    <cellStyle name="20% - Accent1 7 2_Segment Detail" xfId="7597" xr:uid="{00000000-0005-0000-0000-00005C0F0000}"/>
    <cellStyle name="20% - Accent1 7 3" xfId="3360" xr:uid="{00000000-0005-0000-0000-00005D0F0000}"/>
    <cellStyle name="20% - Accent1 7 3 2" xfId="3361" xr:uid="{00000000-0005-0000-0000-00005E0F0000}"/>
    <cellStyle name="20% - Accent1 7 3 2 2" xfId="3362" xr:uid="{00000000-0005-0000-0000-00005F0F0000}"/>
    <cellStyle name="20% - Accent1 7 3 2 2 2" xfId="3363" xr:uid="{00000000-0005-0000-0000-0000600F0000}"/>
    <cellStyle name="20% - Accent1 7 3 2 2_Segment Detail" xfId="7619" xr:uid="{00000000-0005-0000-0000-0000610F0000}"/>
    <cellStyle name="20% - Accent1 7 3 2 3" xfId="3364" xr:uid="{00000000-0005-0000-0000-0000620F0000}"/>
    <cellStyle name="20% - Accent1 7 3 2 3 2" xfId="3365" xr:uid="{00000000-0005-0000-0000-0000630F0000}"/>
    <cellStyle name="20% - Accent1 7 3 2 3_Segment Detail" xfId="7620" xr:uid="{00000000-0005-0000-0000-0000640F0000}"/>
    <cellStyle name="20% - Accent1 7 3 2 4" xfId="3366" xr:uid="{00000000-0005-0000-0000-0000650F0000}"/>
    <cellStyle name="20% - Accent1 7 3 2 4 2" xfId="3367" xr:uid="{00000000-0005-0000-0000-0000660F0000}"/>
    <cellStyle name="20% - Accent1 7 3 2 4_Segment Detail" xfId="7621" xr:uid="{00000000-0005-0000-0000-0000670F0000}"/>
    <cellStyle name="20% - Accent1 7 3 2 5" xfId="3368" xr:uid="{00000000-0005-0000-0000-0000680F0000}"/>
    <cellStyle name="20% - Accent1 7 3 2 5 2" xfId="3369" xr:uid="{00000000-0005-0000-0000-0000690F0000}"/>
    <cellStyle name="20% - Accent1 7 3 2 5_Segment Detail" xfId="7622" xr:uid="{00000000-0005-0000-0000-00006A0F0000}"/>
    <cellStyle name="20% - Accent1 7 3 2 6" xfId="3370" xr:uid="{00000000-0005-0000-0000-00006B0F0000}"/>
    <cellStyle name="20% - Accent1 7 3 2_Segment Detail" xfId="7618" xr:uid="{00000000-0005-0000-0000-00006C0F0000}"/>
    <cellStyle name="20% - Accent1 7 3 3" xfId="3371" xr:uid="{00000000-0005-0000-0000-00006D0F0000}"/>
    <cellStyle name="20% - Accent1 7 3 3 2" xfId="3372" xr:uid="{00000000-0005-0000-0000-00006E0F0000}"/>
    <cellStyle name="20% - Accent1 7 3 3_Segment Detail" xfId="7623" xr:uid="{00000000-0005-0000-0000-00006F0F0000}"/>
    <cellStyle name="20% - Accent1 7 3 4" xfId="3373" xr:uid="{00000000-0005-0000-0000-0000700F0000}"/>
    <cellStyle name="20% - Accent1 7 3 4 2" xfId="3374" xr:uid="{00000000-0005-0000-0000-0000710F0000}"/>
    <cellStyle name="20% - Accent1 7 3 4_Segment Detail" xfId="7624" xr:uid="{00000000-0005-0000-0000-0000720F0000}"/>
    <cellStyle name="20% - Accent1 7 3 5" xfId="3375" xr:uid="{00000000-0005-0000-0000-0000730F0000}"/>
    <cellStyle name="20% - Accent1 7 3 5 2" xfId="3376" xr:uid="{00000000-0005-0000-0000-0000740F0000}"/>
    <cellStyle name="20% - Accent1 7 3 5_Segment Detail" xfId="7625" xr:uid="{00000000-0005-0000-0000-0000750F0000}"/>
    <cellStyle name="20% - Accent1 7 3 6" xfId="3377" xr:uid="{00000000-0005-0000-0000-0000760F0000}"/>
    <cellStyle name="20% - Accent1 7 3 6 2" xfId="3378" xr:uid="{00000000-0005-0000-0000-0000770F0000}"/>
    <cellStyle name="20% - Accent1 7 3 6_Segment Detail" xfId="7626" xr:uid="{00000000-0005-0000-0000-0000780F0000}"/>
    <cellStyle name="20% - Accent1 7 3 7" xfId="3379" xr:uid="{00000000-0005-0000-0000-0000790F0000}"/>
    <cellStyle name="20% - Accent1 7 3_Segment Detail" xfId="7617" xr:uid="{00000000-0005-0000-0000-00007A0F0000}"/>
    <cellStyle name="20% - Accent1 7 4" xfId="3380" xr:uid="{00000000-0005-0000-0000-00007B0F0000}"/>
    <cellStyle name="20% - Accent1 7 4 2" xfId="3381" xr:uid="{00000000-0005-0000-0000-00007C0F0000}"/>
    <cellStyle name="20% - Accent1 7 4 2 2" xfId="3382" xr:uid="{00000000-0005-0000-0000-00007D0F0000}"/>
    <cellStyle name="20% - Accent1 7 4 2_Segment Detail" xfId="7628" xr:uid="{00000000-0005-0000-0000-00007E0F0000}"/>
    <cellStyle name="20% - Accent1 7 4 3" xfId="3383" xr:uid="{00000000-0005-0000-0000-00007F0F0000}"/>
    <cellStyle name="20% - Accent1 7 4 3 2" xfId="3384" xr:uid="{00000000-0005-0000-0000-0000800F0000}"/>
    <cellStyle name="20% - Accent1 7 4 3_Segment Detail" xfId="7629" xr:uid="{00000000-0005-0000-0000-0000810F0000}"/>
    <cellStyle name="20% - Accent1 7 4 4" xfId="3385" xr:uid="{00000000-0005-0000-0000-0000820F0000}"/>
    <cellStyle name="20% - Accent1 7 4 4 2" xfId="3386" xr:uid="{00000000-0005-0000-0000-0000830F0000}"/>
    <cellStyle name="20% - Accent1 7 4 4_Segment Detail" xfId="7630" xr:uid="{00000000-0005-0000-0000-0000840F0000}"/>
    <cellStyle name="20% - Accent1 7 4 5" xfId="3387" xr:uid="{00000000-0005-0000-0000-0000850F0000}"/>
    <cellStyle name="20% - Accent1 7 4 5 2" xfId="3388" xr:uid="{00000000-0005-0000-0000-0000860F0000}"/>
    <cellStyle name="20% - Accent1 7 4 5_Segment Detail" xfId="7631" xr:uid="{00000000-0005-0000-0000-0000870F0000}"/>
    <cellStyle name="20% - Accent1 7 4 6" xfId="3389" xr:uid="{00000000-0005-0000-0000-0000880F0000}"/>
    <cellStyle name="20% - Accent1 7 4_Segment Detail" xfId="7627" xr:uid="{00000000-0005-0000-0000-0000890F0000}"/>
    <cellStyle name="20% - Accent1 7 5" xfId="3390" xr:uid="{00000000-0005-0000-0000-00008A0F0000}"/>
    <cellStyle name="20% - Accent1 7 5 2" xfId="3391" xr:uid="{00000000-0005-0000-0000-00008B0F0000}"/>
    <cellStyle name="20% - Accent1 7 5_Segment Detail" xfId="7632" xr:uid="{00000000-0005-0000-0000-00008C0F0000}"/>
    <cellStyle name="20% - Accent1 7 6" xfId="3392" xr:uid="{00000000-0005-0000-0000-00008D0F0000}"/>
    <cellStyle name="20% - Accent1 7 6 2" xfId="3393" xr:uid="{00000000-0005-0000-0000-00008E0F0000}"/>
    <cellStyle name="20% - Accent1 7 6_Segment Detail" xfId="7633" xr:uid="{00000000-0005-0000-0000-00008F0F0000}"/>
    <cellStyle name="20% - Accent1 7 7" xfId="3394" xr:uid="{00000000-0005-0000-0000-0000900F0000}"/>
    <cellStyle name="20% - Accent1 7 7 2" xfId="3395" xr:uid="{00000000-0005-0000-0000-0000910F0000}"/>
    <cellStyle name="20% - Accent1 7 7_Segment Detail" xfId="7634" xr:uid="{00000000-0005-0000-0000-0000920F0000}"/>
    <cellStyle name="20% - Accent1 7 8" xfId="3396" xr:uid="{00000000-0005-0000-0000-0000930F0000}"/>
    <cellStyle name="20% - Accent1 7 8 2" xfId="3397" xr:uid="{00000000-0005-0000-0000-0000940F0000}"/>
    <cellStyle name="20% - Accent1 7 8_Segment Detail" xfId="7635" xr:uid="{00000000-0005-0000-0000-0000950F0000}"/>
    <cellStyle name="20% - Accent1 7 9" xfId="3398" xr:uid="{00000000-0005-0000-0000-0000960F0000}"/>
    <cellStyle name="20% - Accent1 7 9 2" xfId="3399" xr:uid="{00000000-0005-0000-0000-0000970F0000}"/>
    <cellStyle name="20% - Accent1 7 9_Segment Detail" xfId="7636" xr:uid="{00000000-0005-0000-0000-0000980F0000}"/>
    <cellStyle name="20% - Accent1 70" xfId="3400" xr:uid="{00000000-0005-0000-0000-0000990F0000}"/>
    <cellStyle name="20% - Accent1 71" xfId="3401" xr:uid="{00000000-0005-0000-0000-00009A0F0000}"/>
    <cellStyle name="20% - Accent1 72" xfId="3402" xr:uid="{00000000-0005-0000-0000-00009B0F0000}"/>
    <cellStyle name="20% - Accent1 73" xfId="3403" xr:uid="{00000000-0005-0000-0000-00009C0F0000}"/>
    <cellStyle name="20% - Accent1 74" xfId="3404" xr:uid="{00000000-0005-0000-0000-00009D0F0000}"/>
    <cellStyle name="20% - Accent1 75" xfId="3405" xr:uid="{00000000-0005-0000-0000-00009E0F0000}"/>
    <cellStyle name="20% - Accent1 76" xfId="3406" xr:uid="{00000000-0005-0000-0000-00009F0F0000}"/>
    <cellStyle name="20% - Accent1 77" xfId="3407" xr:uid="{00000000-0005-0000-0000-0000A00F0000}"/>
    <cellStyle name="20% - Accent1 78" xfId="3408" xr:uid="{00000000-0005-0000-0000-0000A10F0000}"/>
    <cellStyle name="20% - Accent1 79" xfId="3409" xr:uid="{00000000-0005-0000-0000-0000A20F0000}"/>
    <cellStyle name="20% - Accent1 8" xfId="3410" xr:uid="{00000000-0005-0000-0000-0000A30F0000}"/>
    <cellStyle name="20% - Accent1 8 10" xfId="3411" xr:uid="{00000000-0005-0000-0000-0000A40F0000}"/>
    <cellStyle name="20% - Accent1 8 11" xfId="3412" xr:uid="{00000000-0005-0000-0000-0000A50F0000}"/>
    <cellStyle name="20% - Accent1 8 2" xfId="3413" xr:uid="{00000000-0005-0000-0000-0000A60F0000}"/>
    <cellStyle name="20% - Accent1 8 2 2" xfId="3414" xr:uid="{00000000-0005-0000-0000-0000A70F0000}"/>
    <cellStyle name="20% - Accent1 8 2 2 2" xfId="3415" xr:uid="{00000000-0005-0000-0000-0000A80F0000}"/>
    <cellStyle name="20% - Accent1 8 2 2 2 2" xfId="3416" xr:uid="{00000000-0005-0000-0000-0000A90F0000}"/>
    <cellStyle name="20% - Accent1 8 2 2 2 2 2" xfId="3417" xr:uid="{00000000-0005-0000-0000-0000AA0F0000}"/>
    <cellStyle name="20% - Accent1 8 2 2 2 2_Segment Detail" xfId="7640" xr:uid="{00000000-0005-0000-0000-0000AB0F0000}"/>
    <cellStyle name="20% - Accent1 8 2 2 2 3" xfId="3418" xr:uid="{00000000-0005-0000-0000-0000AC0F0000}"/>
    <cellStyle name="20% - Accent1 8 2 2 2 3 2" xfId="3419" xr:uid="{00000000-0005-0000-0000-0000AD0F0000}"/>
    <cellStyle name="20% - Accent1 8 2 2 2 3_Segment Detail" xfId="7641" xr:uid="{00000000-0005-0000-0000-0000AE0F0000}"/>
    <cellStyle name="20% - Accent1 8 2 2 2 4" xfId="3420" xr:uid="{00000000-0005-0000-0000-0000AF0F0000}"/>
    <cellStyle name="20% - Accent1 8 2 2 2 4 2" xfId="3421" xr:uid="{00000000-0005-0000-0000-0000B00F0000}"/>
    <cellStyle name="20% - Accent1 8 2 2 2 4_Segment Detail" xfId="7642" xr:uid="{00000000-0005-0000-0000-0000B10F0000}"/>
    <cellStyle name="20% - Accent1 8 2 2 2 5" xfId="3422" xr:uid="{00000000-0005-0000-0000-0000B20F0000}"/>
    <cellStyle name="20% - Accent1 8 2 2 2 5 2" xfId="3423" xr:uid="{00000000-0005-0000-0000-0000B30F0000}"/>
    <cellStyle name="20% - Accent1 8 2 2 2 5_Segment Detail" xfId="7643" xr:uid="{00000000-0005-0000-0000-0000B40F0000}"/>
    <cellStyle name="20% - Accent1 8 2 2 2 6" xfId="3424" xr:uid="{00000000-0005-0000-0000-0000B50F0000}"/>
    <cellStyle name="20% - Accent1 8 2 2 2_Segment Detail" xfId="7639" xr:uid="{00000000-0005-0000-0000-0000B60F0000}"/>
    <cellStyle name="20% - Accent1 8 2 2 3" xfId="3425" xr:uid="{00000000-0005-0000-0000-0000B70F0000}"/>
    <cellStyle name="20% - Accent1 8 2 2 3 2" xfId="3426" xr:uid="{00000000-0005-0000-0000-0000B80F0000}"/>
    <cellStyle name="20% - Accent1 8 2 2 3_Segment Detail" xfId="7644" xr:uid="{00000000-0005-0000-0000-0000B90F0000}"/>
    <cellStyle name="20% - Accent1 8 2 2 4" xfId="3427" xr:uid="{00000000-0005-0000-0000-0000BA0F0000}"/>
    <cellStyle name="20% - Accent1 8 2 2 4 2" xfId="3428" xr:uid="{00000000-0005-0000-0000-0000BB0F0000}"/>
    <cellStyle name="20% - Accent1 8 2 2 4_Segment Detail" xfId="7645" xr:uid="{00000000-0005-0000-0000-0000BC0F0000}"/>
    <cellStyle name="20% - Accent1 8 2 2 5" xfId="3429" xr:uid="{00000000-0005-0000-0000-0000BD0F0000}"/>
    <cellStyle name="20% - Accent1 8 2 2 5 2" xfId="3430" xr:uid="{00000000-0005-0000-0000-0000BE0F0000}"/>
    <cellStyle name="20% - Accent1 8 2 2 5_Segment Detail" xfId="7646" xr:uid="{00000000-0005-0000-0000-0000BF0F0000}"/>
    <cellStyle name="20% - Accent1 8 2 2 6" xfId="3431" xr:uid="{00000000-0005-0000-0000-0000C00F0000}"/>
    <cellStyle name="20% - Accent1 8 2 2 6 2" xfId="3432" xr:uid="{00000000-0005-0000-0000-0000C10F0000}"/>
    <cellStyle name="20% - Accent1 8 2 2 6_Segment Detail" xfId="7647" xr:uid="{00000000-0005-0000-0000-0000C20F0000}"/>
    <cellStyle name="20% - Accent1 8 2 2 7" xfId="3433" xr:uid="{00000000-0005-0000-0000-0000C30F0000}"/>
    <cellStyle name="20% - Accent1 8 2 2_Segment Detail" xfId="7638" xr:uid="{00000000-0005-0000-0000-0000C40F0000}"/>
    <cellStyle name="20% - Accent1 8 2 3" xfId="3434" xr:uid="{00000000-0005-0000-0000-0000C50F0000}"/>
    <cellStyle name="20% - Accent1 8 2 3 2" xfId="3435" xr:uid="{00000000-0005-0000-0000-0000C60F0000}"/>
    <cellStyle name="20% - Accent1 8 2 3 2 2" xfId="3436" xr:uid="{00000000-0005-0000-0000-0000C70F0000}"/>
    <cellStyle name="20% - Accent1 8 2 3 2_Segment Detail" xfId="7649" xr:uid="{00000000-0005-0000-0000-0000C80F0000}"/>
    <cellStyle name="20% - Accent1 8 2 3 3" xfId="3437" xr:uid="{00000000-0005-0000-0000-0000C90F0000}"/>
    <cellStyle name="20% - Accent1 8 2 3 3 2" xfId="3438" xr:uid="{00000000-0005-0000-0000-0000CA0F0000}"/>
    <cellStyle name="20% - Accent1 8 2 3 3_Segment Detail" xfId="7650" xr:uid="{00000000-0005-0000-0000-0000CB0F0000}"/>
    <cellStyle name="20% - Accent1 8 2 3 4" xfId="3439" xr:uid="{00000000-0005-0000-0000-0000CC0F0000}"/>
    <cellStyle name="20% - Accent1 8 2 3 4 2" xfId="3440" xr:uid="{00000000-0005-0000-0000-0000CD0F0000}"/>
    <cellStyle name="20% - Accent1 8 2 3 4_Segment Detail" xfId="7651" xr:uid="{00000000-0005-0000-0000-0000CE0F0000}"/>
    <cellStyle name="20% - Accent1 8 2 3 5" xfId="3441" xr:uid="{00000000-0005-0000-0000-0000CF0F0000}"/>
    <cellStyle name="20% - Accent1 8 2 3 5 2" xfId="3442" xr:uid="{00000000-0005-0000-0000-0000D00F0000}"/>
    <cellStyle name="20% - Accent1 8 2 3 5_Segment Detail" xfId="7652" xr:uid="{00000000-0005-0000-0000-0000D10F0000}"/>
    <cellStyle name="20% - Accent1 8 2 3 6" xfId="3443" xr:uid="{00000000-0005-0000-0000-0000D20F0000}"/>
    <cellStyle name="20% - Accent1 8 2 3_Segment Detail" xfId="7648" xr:uid="{00000000-0005-0000-0000-0000D30F0000}"/>
    <cellStyle name="20% - Accent1 8 2 4" xfId="3444" xr:uid="{00000000-0005-0000-0000-0000D40F0000}"/>
    <cellStyle name="20% - Accent1 8 2 4 2" xfId="3445" xr:uid="{00000000-0005-0000-0000-0000D50F0000}"/>
    <cellStyle name="20% - Accent1 8 2 4_Segment Detail" xfId="7653" xr:uid="{00000000-0005-0000-0000-0000D60F0000}"/>
    <cellStyle name="20% - Accent1 8 2 5" xfId="3446" xr:uid="{00000000-0005-0000-0000-0000D70F0000}"/>
    <cellStyle name="20% - Accent1 8 2 5 2" xfId="3447" xr:uid="{00000000-0005-0000-0000-0000D80F0000}"/>
    <cellStyle name="20% - Accent1 8 2 5_Segment Detail" xfId="7654" xr:uid="{00000000-0005-0000-0000-0000D90F0000}"/>
    <cellStyle name="20% - Accent1 8 2 6" xfId="3448" xr:uid="{00000000-0005-0000-0000-0000DA0F0000}"/>
    <cellStyle name="20% - Accent1 8 2 6 2" xfId="3449" xr:uid="{00000000-0005-0000-0000-0000DB0F0000}"/>
    <cellStyle name="20% - Accent1 8 2 6_Segment Detail" xfId="7655" xr:uid="{00000000-0005-0000-0000-0000DC0F0000}"/>
    <cellStyle name="20% - Accent1 8 2 7" xfId="3450" xr:uid="{00000000-0005-0000-0000-0000DD0F0000}"/>
    <cellStyle name="20% - Accent1 8 2 7 2" xfId="3451" xr:uid="{00000000-0005-0000-0000-0000DE0F0000}"/>
    <cellStyle name="20% - Accent1 8 2 7_Segment Detail" xfId="7656" xr:uid="{00000000-0005-0000-0000-0000DF0F0000}"/>
    <cellStyle name="20% - Accent1 8 2 8" xfId="3452" xr:uid="{00000000-0005-0000-0000-0000E00F0000}"/>
    <cellStyle name="20% - Accent1 8 2_Segment Detail" xfId="7637" xr:uid="{00000000-0005-0000-0000-0000E10F0000}"/>
    <cellStyle name="20% - Accent1 8 3" xfId="3453" xr:uid="{00000000-0005-0000-0000-0000E20F0000}"/>
    <cellStyle name="20% - Accent1 8 3 2" xfId="3454" xr:uid="{00000000-0005-0000-0000-0000E30F0000}"/>
    <cellStyle name="20% - Accent1 8 3 2 2" xfId="3455" xr:uid="{00000000-0005-0000-0000-0000E40F0000}"/>
    <cellStyle name="20% - Accent1 8 3 2 2 2" xfId="3456" xr:uid="{00000000-0005-0000-0000-0000E50F0000}"/>
    <cellStyle name="20% - Accent1 8 3 2 2_Segment Detail" xfId="7659" xr:uid="{00000000-0005-0000-0000-0000E60F0000}"/>
    <cellStyle name="20% - Accent1 8 3 2 3" xfId="3457" xr:uid="{00000000-0005-0000-0000-0000E70F0000}"/>
    <cellStyle name="20% - Accent1 8 3 2 3 2" xfId="3458" xr:uid="{00000000-0005-0000-0000-0000E80F0000}"/>
    <cellStyle name="20% - Accent1 8 3 2 3_Segment Detail" xfId="7660" xr:uid="{00000000-0005-0000-0000-0000E90F0000}"/>
    <cellStyle name="20% - Accent1 8 3 2 4" xfId="3459" xr:uid="{00000000-0005-0000-0000-0000EA0F0000}"/>
    <cellStyle name="20% - Accent1 8 3 2 4 2" xfId="3460" xr:uid="{00000000-0005-0000-0000-0000EB0F0000}"/>
    <cellStyle name="20% - Accent1 8 3 2 4_Segment Detail" xfId="7661" xr:uid="{00000000-0005-0000-0000-0000EC0F0000}"/>
    <cellStyle name="20% - Accent1 8 3 2 5" xfId="3461" xr:uid="{00000000-0005-0000-0000-0000ED0F0000}"/>
    <cellStyle name="20% - Accent1 8 3 2 5 2" xfId="3462" xr:uid="{00000000-0005-0000-0000-0000EE0F0000}"/>
    <cellStyle name="20% - Accent1 8 3 2 5_Segment Detail" xfId="7662" xr:uid="{00000000-0005-0000-0000-0000EF0F0000}"/>
    <cellStyle name="20% - Accent1 8 3 2 6" xfId="3463" xr:uid="{00000000-0005-0000-0000-0000F00F0000}"/>
    <cellStyle name="20% - Accent1 8 3 2_Segment Detail" xfId="7658" xr:uid="{00000000-0005-0000-0000-0000F10F0000}"/>
    <cellStyle name="20% - Accent1 8 3 3" xfId="3464" xr:uid="{00000000-0005-0000-0000-0000F20F0000}"/>
    <cellStyle name="20% - Accent1 8 3 3 2" xfId="3465" xr:uid="{00000000-0005-0000-0000-0000F30F0000}"/>
    <cellStyle name="20% - Accent1 8 3 3_Segment Detail" xfId="7663" xr:uid="{00000000-0005-0000-0000-0000F40F0000}"/>
    <cellStyle name="20% - Accent1 8 3 4" xfId="3466" xr:uid="{00000000-0005-0000-0000-0000F50F0000}"/>
    <cellStyle name="20% - Accent1 8 3 4 2" xfId="3467" xr:uid="{00000000-0005-0000-0000-0000F60F0000}"/>
    <cellStyle name="20% - Accent1 8 3 4_Segment Detail" xfId="7664" xr:uid="{00000000-0005-0000-0000-0000F70F0000}"/>
    <cellStyle name="20% - Accent1 8 3 5" xfId="3468" xr:uid="{00000000-0005-0000-0000-0000F80F0000}"/>
    <cellStyle name="20% - Accent1 8 3 5 2" xfId="3469" xr:uid="{00000000-0005-0000-0000-0000F90F0000}"/>
    <cellStyle name="20% - Accent1 8 3 5_Segment Detail" xfId="7665" xr:uid="{00000000-0005-0000-0000-0000FA0F0000}"/>
    <cellStyle name="20% - Accent1 8 3 6" xfId="3470" xr:uid="{00000000-0005-0000-0000-0000FB0F0000}"/>
    <cellStyle name="20% - Accent1 8 3 6 2" xfId="3471" xr:uid="{00000000-0005-0000-0000-0000FC0F0000}"/>
    <cellStyle name="20% - Accent1 8 3 6_Segment Detail" xfId="7666" xr:uid="{00000000-0005-0000-0000-0000FD0F0000}"/>
    <cellStyle name="20% - Accent1 8 3 7" xfId="3472" xr:uid="{00000000-0005-0000-0000-0000FE0F0000}"/>
    <cellStyle name="20% - Accent1 8 3_Segment Detail" xfId="7657" xr:uid="{00000000-0005-0000-0000-0000FF0F0000}"/>
    <cellStyle name="20% - Accent1 8 4" xfId="3473" xr:uid="{00000000-0005-0000-0000-000000100000}"/>
    <cellStyle name="20% - Accent1 8 4 2" xfId="3474" xr:uid="{00000000-0005-0000-0000-000001100000}"/>
    <cellStyle name="20% - Accent1 8 4 2 2" xfId="3475" xr:uid="{00000000-0005-0000-0000-000002100000}"/>
    <cellStyle name="20% - Accent1 8 4 2_Segment Detail" xfId="7668" xr:uid="{00000000-0005-0000-0000-000003100000}"/>
    <cellStyle name="20% - Accent1 8 4 3" xfId="3476" xr:uid="{00000000-0005-0000-0000-000004100000}"/>
    <cellStyle name="20% - Accent1 8 4 3 2" xfId="3477" xr:uid="{00000000-0005-0000-0000-000005100000}"/>
    <cellStyle name="20% - Accent1 8 4 3_Segment Detail" xfId="7669" xr:uid="{00000000-0005-0000-0000-000006100000}"/>
    <cellStyle name="20% - Accent1 8 4 4" xfId="3478" xr:uid="{00000000-0005-0000-0000-000007100000}"/>
    <cellStyle name="20% - Accent1 8 4 4 2" xfId="3479" xr:uid="{00000000-0005-0000-0000-000008100000}"/>
    <cellStyle name="20% - Accent1 8 4 4_Segment Detail" xfId="7670" xr:uid="{00000000-0005-0000-0000-000009100000}"/>
    <cellStyle name="20% - Accent1 8 4 5" xfId="3480" xr:uid="{00000000-0005-0000-0000-00000A100000}"/>
    <cellStyle name="20% - Accent1 8 4 5 2" xfId="3481" xr:uid="{00000000-0005-0000-0000-00000B100000}"/>
    <cellStyle name="20% - Accent1 8 4 5_Segment Detail" xfId="7671" xr:uid="{00000000-0005-0000-0000-00000C100000}"/>
    <cellStyle name="20% - Accent1 8 4 6" xfId="3482" xr:uid="{00000000-0005-0000-0000-00000D100000}"/>
    <cellStyle name="20% - Accent1 8 4_Segment Detail" xfId="7667" xr:uid="{00000000-0005-0000-0000-00000E100000}"/>
    <cellStyle name="20% - Accent1 8 5" xfId="3483" xr:uid="{00000000-0005-0000-0000-00000F100000}"/>
    <cellStyle name="20% - Accent1 8 5 2" xfId="3484" xr:uid="{00000000-0005-0000-0000-000010100000}"/>
    <cellStyle name="20% - Accent1 8 5_Segment Detail" xfId="7672" xr:uid="{00000000-0005-0000-0000-000011100000}"/>
    <cellStyle name="20% - Accent1 8 6" xfId="3485" xr:uid="{00000000-0005-0000-0000-000012100000}"/>
    <cellStyle name="20% - Accent1 8 6 2" xfId="3486" xr:uid="{00000000-0005-0000-0000-000013100000}"/>
    <cellStyle name="20% - Accent1 8 6_Segment Detail" xfId="7673" xr:uid="{00000000-0005-0000-0000-000014100000}"/>
    <cellStyle name="20% - Accent1 8 7" xfId="3487" xr:uid="{00000000-0005-0000-0000-000015100000}"/>
    <cellStyle name="20% - Accent1 8 7 2" xfId="3488" xr:uid="{00000000-0005-0000-0000-000016100000}"/>
    <cellStyle name="20% - Accent1 8 7_Segment Detail" xfId="7674" xr:uid="{00000000-0005-0000-0000-000017100000}"/>
    <cellStyle name="20% - Accent1 8 8" xfId="3489" xr:uid="{00000000-0005-0000-0000-000018100000}"/>
    <cellStyle name="20% - Accent1 8 8 2" xfId="3490" xr:uid="{00000000-0005-0000-0000-000019100000}"/>
    <cellStyle name="20% - Accent1 8 8_Segment Detail" xfId="7675" xr:uid="{00000000-0005-0000-0000-00001A100000}"/>
    <cellStyle name="20% - Accent1 8 9" xfId="3491" xr:uid="{00000000-0005-0000-0000-00001B100000}"/>
    <cellStyle name="20% - Accent1 8 9 2" xfId="3492" xr:uid="{00000000-0005-0000-0000-00001C100000}"/>
    <cellStyle name="20% - Accent1 8 9_Segment Detail" xfId="7676" xr:uid="{00000000-0005-0000-0000-00001D100000}"/>
    <cellStyle name="20% - Accent1 80" xfId="3493" xr:uid="{00000000-0005-0000-0000-00001E100000}"/>
    <cellStyle name="20% - Accent1 81" xfId="3494" xr:uid="{00000000-0005-0000-0000-00001F100000}"/>
    <cellStyle name="20% - Accent1 82" xfId="3495" xr:uid="{00000000-0005-0000-0000-000020100000}"/>
    <cellStyle name="20% - Accent1 83" xfId="3496" xr:uid="{00000000-0005-0000-0000-000021100000}"/>
    <cellStyle name="20% - Accent1 84" xfId="3497" xr:uid="{00000000-0005-0000-0000-000022100000}"/>
    <cellStyle name="20% - Accent1 85" xfId="3498" xr:uid="{00000000-0005-0000-0000-000023100000}"/>
    <cellStyle name="20% - Accent1 86" xfId="3499" xr:uid="{00000000-0005-0000-0000-000024100000}"/>
    <cellStyle name="20% - Accent1 87" xfId="3500" xr:uid="{00000000-0005-0000-0000-000025100000}"/>
    <cellStyle name="20% - Accent1 88" xfId="3501" xr:uid="{00000000-0005-0000-0000-000026100000}"/>
    <cellStyle name="20% - Accent1 89" xfId="3502" xr:uid="{00000000-0005-0000-0000-000027100000}"/>
    <cellStyle name="20% - Accent1 9" xfId="3503" xr:uid="{00000000-0005-0000-0000-000028100000}"/>
    <cellStyle name="20% - Accent1 9 10" xfId="3504" xr:uid="{00000000-0005-0000-0000-000029100000}"/>
    <cellStyle name="20% - Accent1 9 10 2" xfId="3505" xr:uid="{00000000-0005-0000-0000-00002A100000}"/>
    <cellStyle name="20% - Accent1 9 10_Segment Detail" xfId="7677" xr:uid="{00000000-0005-0000-0000-00002B100000}"/>
    <cellStyle name="20% - Accent1 9 11" xfId="3506" xr:uid="{00000000-0005-0000-0000-00002C100000}"/>
    <cellStyle name="20% - Accent1 9 12" xfId="3507" xr:uid="{00000000-0005-0000-0000-00002D100000}"/>
    <cellStyle name="20% - Accent1 9 2" xfId="3508" xr:uid="{00000000-0005-0000-0000-00002E100000}"/>
    <cellStyle name="20% - Accent1 9 2 2" xfId="3509" xr:uid="{00000000-0005-0000-0000-00002F100000}"/>
    <cellStyle name="20% - Accent1 9 2 2 2" xfId="3510" xr:uid="{00000000-0005-0000-0000-000030100000}"/>
    <cellStyle name="20% - Accent1 9 2 2 2 2" xfId="3511" xr:uid="{00000000-0005-0000-0000-000031100000}"/>
    <cellStyle name="20% - Accent1 9 2 2 2_Segment Detail" xfId="7680" xr:uid="{00000000-0005-0000-0000-000032100000}"/>
    <cellStyle name="20% - Accent1 9 2 2 3" xfId="3512" xr:uid="{00000000-0005-0000-0000-000033100000}"/>
    <cellStyle name="20% - Accent1 9 2 2 3 2" xfId="3513" xr:uid="{00000000-0005-0000-0000-000034100000}"/>
    <cellStyle name="20% - Accent1 9 2 2 3_Segment Detail" xfId="7681" xr:uid="{00000000-0005-0000-0000-000035100000}"/>
    <cellStyle name="20% - Accent1 9 2 2 4" xfId="3514" xr:uid="{00000000-0005-0000-0000-000036100000}"/>
    <cellStyle name="20% - Accent1 9 2 2 4 2" xfId="3515" xr:uid="{00000000-0005-0000-0000-000037100000}"/>
    <cellStyle name="20% - Accent1 9 2 2 4_Segment Detail" xfId="7682" xr:uid="{00000000-0005-0000-0000-000038100000}"/>
    <cellStyle name="20% - Accent1 9 2 2 5" xfId="3516" xr:uid="{00000000-0005-0000-0000-000039100000}"/>
    <cellStyle name="20% - Accent1 9 2 2 5 2" xfId="3517" xr:uid="{00000000-0005-0000-0000-00003A100000}"/>
    <cellStyle name="20% - Accent1 9 2 2 5_Segment Detail" xfId="7683" xr:uid="{00000000-0005-0000-0000-00003B100000}"/>
    <cellStyle name="20% - Accent1 9 2 2 6" xfId="3518" xr:uid="{00000000-0005-0000-0000-00003C100000}"/>
    <cellStyle name="20% - Accent1 9 2 2_Segment Detail" xfId="7679" xr:uid="{00000000-0005-0000-0000-00003D100000}"/>
    <cellStyle name="20% - Accent1 9 2 3" xfId="3519" xr:uid="{00000000-0005-0000-0000-00003E100000}"/>
    <cellStyle name="20% - Accent1 9 2 3 2" xfId="3520" xr:uid="{00000000-0005-0000-0000-00003F100000}"/>
    <cellStyle name="20% - Accent1 9 2 3_Segment Detail" xfId="7684" xr:uid="{00000000-0005-0000-0000-000040100000}"/>
    <cellStyle name="20% - Accent1 9 2 4" xfId="3521" xr:uid="{00000000-0005-0000-0000-000041100000}"/>
    <cellStyle name="20% - Accent1 9 2 4 2" xfId="3522" xr:uid="{00000000-0005-0000-0000-000042100000}"/>
    <cellStyle name="20% - Accent1 9 2 4_Segment Detail" xfId="7685" xr:uid="{00000000-0005-0000-0000-000043100000}"/>
    <cellStyle name="20% - Accent1 9 2 5" xfId="3523" xr:uid="{00000000-0005-0000-0000-000044100000}"/>
    <cellStyle name="20% - Accent1 9 2 5 2" xfId="3524" xr:uid="{00000000-0005-0000-0000-000045100000}"/>
    <cellStyle name="20% - Accent1 9 2 5_Segment Detail" xfId="7686" xr:uid="{00000000-0005-0000-0000-000046100000}"/>
    <cellStyle name="20% - Accent1 9 2 6" xfId="3525" xr:uid="{00000000-0005-0000-0000-000047100000}"/>
    <cellStyle name="20% - Accent1 9 2 6 2" xfId="3526" xr:uid="{00000000-0005-0000-0000-000048100000}"/>
    <cellStyle name="20% - Accent1 9 2 6_Segment Detail" xfId="7687" xr:uid="{00000000-0005-0000-0000-000049100000}"/>
    <cellStyle name="20% - Accent1 9 2 7" xfId="3527" xr:uid="{00000000-0005-0000-0000-00004A100000}"/>
    <cellStyle name="20% - Accent1 9 2_Segment Detail" xfId="7678" xr:uid="{00000000-0005-0000-0000-00004B100000}"/>
    <cellStyle name="20% - Accent2 2" xfId="3528" xr:uid="{00000000-0005-0000-0000-00004C100000}"/>
    <cellStyle name="20% - Accent2 2 2" xfId="3529" xr:uid="{00000000-0005-0000-0000-00004D100000}"/>
    <cellStyle name="20% - Accent2 2 3" xfId="3530" xr:uid="{00000000-0005-0000-0000-00004E100000}"/>
    <cellStyle name="20% - Accent2 2 4" xfId="3531" xr:uid="{00000000-0005-0000-0000-00004F100000}"/>
    <cellStyle name="20% - Accent2 2 5" xfId="3532" xr:uid="{00000000-0005-0000-0000-000050100000}"/>
    <cellStyle name="20% - Accent2 2_WC FCST 033010_from Josh" xfId="3533" xr:uid="{00000000-0005-0000-0000-000051100000}"/>
    <cellStyle name="20% - Accent2 3" xfId="3534" xr:uid="{00000000-0005-0000-0000-000052100000}"/>
    <cellStyle name="20% - Accent2 3 2" xfId="6866" xr:uid="{00000000-0005-0000-0000-000053100000}"/>
    <cellStyle name="20% - Accent2 4" xfId="3535" xr:uid="{00000000-0005-0000-0000-000054100000}"/>
    <cellStyle name="20% - Accent2 5" xfId="3536" xr:uid="{00000000-0005-0000-0000-000055100000}"/>
    <cellStyle name="20% - Accent2 6" xfId="3537" xr:uid="{00000000-0005-0000-0000-000056100000}"/>
    <cellStyle name="20% - Accent2 7" xfId="3538" xr:uid="{00000000-0005-0000-0000-000057100000}"/>
    <cellStyle name="20% - Accent2 8" xfId="3539" xr:uid="{00000000-0005-0000-0000-000058100000}"/>
    <cellStyle name="20% - Accent3 2" xfId="3540" xr:uid="{00000000-0005-0000-0000-000059100000}"/>
    <cellStyle name="20% - Accent3 2 2" xfId="3541" xr:uid="{00000000-0005-0000-0000-00005A100000}"/>
    <cellStyle name="20% - Accent3 2 3" xfId="3542" xr:uid="{00000000-0005-0000-0000-00005B100000}"/>
    <cellStyle name="20% - Accent3 2 4" xfId="3543" xr:uid="{00000000-0005-0000-0000-00005C100000}"/>
    <cellStyle name="20% - Accent3 2 5" xfId="3544" xr:uid="{00000000-0005-0000-0000-00005D100000}"/>
    <cellStyle name="20% - Accent3 2_WC FCST 033010_from Josh" xfId="3545" xr:uid="{00000000-0005-0000-0000-00005E100000}"/>
    <cellStyle name="20% - Accent3 3" xfId="3546" xr:uid="{00000000-0005-0000-0000-00005F100000}"/>
    <cellStyle name="20% - Accent3 3 2" xfId="6867" xr:uid="{00000000-0005-0000-0000-000060100000}"/>
    <cellStyle name="20% - Accent3 4" xfId="3547" xr:uid="{00000000-0005-0000-0000-000061100000}"/>
    <cellStyle name="20% - Accent3 5" xfId="3548" xr:uid="{00000000-0005-0000-0000-000062100000}"/>
    <cellStyle name="20% - Accent3 6" xfId="3549" xr:uid="{00000000-0005-0000-0000-000063100000}"/>
    <cellStyle name="20% - Accent3 7" xfId="3550" xr:uid="{00000000-0005-0000-0000-000064100000}"/>
    <cellStyle name="20% - Accent3 8" xfId="3551" xr:uid="{00000000-0005-0000-0000-000065100000}"/>
    <cellStyle name="20% - Accent4 2" xfId="3552" xr:uid="{00000000-0005-0000-0000-000066100000}"/>
    <cellStyle name="20% - Accent4 2 2" xfId="3553" xr:uid="{00000000-0005-0000-0000-000067100000}"/>
    <cellStyle name="20% - Accent4 2 3" xfId="3554" xr:uid="{00000000-0005-0000-0000-000068100000}"/>
    <cellStyle name="20% - Accent4 2 4" xfId="3555" xr:uid="{00000000-0005-0000-0000-000069100000}"/>
    <cellStyle name="20% - Accent4 2 5" xfId="3556" xr:uid="{00000000-0005-0000-0000-00006A100000}"/>
    <cellStyle name="20% - Accent4 2_WC FCST 033010_from Josh" xfId="3557" xr:uid="{00000000-0005-0000-0000-00006B100000}"/>
    <cellStyle name="20% - Accent4 3" xfId="3558" xr:uid="{00000000-0005-0000-0000-00006C100000}"/>
    <cellStyle name="20% - Accent4 3 2" xfId="6868" xr:uid="{00000000-0005-0000-0000-00006D100000}"/>
    <cellStyle name="20% - Accent4 4" xfId="3559" xr:uid="{00000000-0005-0000-0000-00006E100000}"/>
    <cellStyle name="20% - Accent4 5" xfId="3560" xr:uid="{00000000-0005-0000-0000-00006F100000}"/>
    <cellStyle name="20% - Accent4 6" xfId="3561" xr:uid="{00000000-0005-0000-0000-000070100000}"/>
    <cellStyle name="20% - Accent4 7" xfId="3562" xr:uid="{00000000-0005-0000-0000-000071100000}"/>
    <cellStyle name="20% - Accent4 8" xfId="3563" xr:uid="{00000000-0005-0000-0000-000072100000}"/>
    <cellStyle name="20% - Accent5 2" xfId="3564" xr:uid="{00000000-0005-0000-0000-000073100000}"/>
    <cellStyle name="20% - Accent5 2 2" xfId="3565" xr:uid="{00000000-0005-0000-0000-000074100000}"/>
    <cellStyle name="20% - Accent5 2 3" xfId="3566" xr:uid="{00000000-0005-0000-0000-000075100000}"/>
    <cellStyle name="20% - Accent5 2 4" xfId="3567" xr:uid="{00000000-0005-0000-0000-000076100000}"/>
    <cellStyle name="20% - Accent5 2 5" xfId="3568" xr:uid="{00000000-0005-0000-0000-000077100000}"/>
    <cellStyle name="20% - Accent5 2_WC FCST 033010_from Josh" xfId="3569" xr:uid="{00000000-0005-0000-0000-000078100000}"/>
    <cellStyle name="20% - Accent5 3" xfId="3570" xr:uid="{00000000-0005-0000-0000-000079100000}"/>
    <cellStyle name="20% - Accent5 3 2" xfId="6869" xr:uid="{00000000-0005-0000-0000-00007A100000}"/>
    <cellStyle name="20% - Accent5 4" xfId="3571" xr:uid="{00000000-0005-0000-0000-00007B100000}"/>
    <cellStyle name="20% - Accent5 5" xfId="3572" xr:uid="{00000000-0005-0000-0000-00007C100000}"/>
    <cellStyle name="20% - Accent5 6" xfId="3573" xr:uid="{00000000-0005-0000-0000-00007D100000}"/>
    <cellStyle name="20% - Accent5 7" xfId="3574" xr:uid="{00000000-0005-0000-0000-00007E100000}"/>
    <cellStyle name="20% - Accent5 8" xfId="3575" xr:uid="{00000000-0005-0000-0000-00007F100000}"/>
    <cellStyle name="20% - Accent6 2" xfId="3576" xr:uid="{00000000-0005-0000-0000-000080100000}"/>
    <cellStyle name="20% - Accent6 2 2" xfId="3577" xr:uid="{00000000-0005-0000-0000-000081100000}"/>
    <cellStyle name="20% - Accent6 2 3" xfId="3578" xr:uid="{00000000-0005-0000-0000-000082100000}"/>
    <cellStyle name="20% - Accent6 2 4" xfId="3579" xr:uid="{00000000-0005-0000-0000-000083100000}"/>
    <cellStyle name="20% - Accent6 2 5" xfId="3580" xr:uid="{00000000-0005-0000-0000-000084100000}"/>
    <cellStyle name="20% - Accent6 2_WC FCST 033010_from Josh" xfId="3581" xr:uid="{00000000-0005-0000-0000-000085100000}"/>
    <cellStyle name="20% - Accent6 3" xfId="3582" xr:uid="{00000000-0005-0000-0000-000086100000}"/>
    <cellStyle name="20% - Accent6 3 2" xfId="6870" xr:uid="{00000000-0005-0000-0000-000087100000}"/>
    <cellStyle name="20% - Accent6 4" xfId="3583" xr:uid="{00000000-0005-0000-0000-000088100000}"/>
    <cellStyle name="20% - Accent6 5" xfId="3584" xr:uid="{00000000-0005-0000-0000-000089100000}"/>
    <cellStyle name="20% - Accent6 6" xfId="3585" xr:uid="{00000000-0005-0000-0000-00008A100000}"/>
    <cellStyle name="20% - Accent6 7" xfId="3586" xr:uid="{00000000-0005-0000-0000-00008B100000}"/>
    <cellStyle name="20% - Accent6 8" xfId="3587" xr:uid="{00000000-0005-0000-0000-00008C100000}"/>
    <cellStyle name="20% - Akzent1" xfId="3588" xr:uid="{00000000-0005-0000-0000-00008D100000}"/>
    <cellStyle name="20% - Akzent2" xfId="3589" xr:uid="{00000000-0005-0000-0000-00008E100000}"/>
    <cellStyle name="20% - Akzent3" xfId="3590" xr:uid="{00000000-0005-0000-0000-00008F100000}"/>
    <cellStyle name="20% - Akzent4" xfId="3591" xr:uid="{00000000-0005-0000-0000-000090100000}"/>
    <cellStyle name="20% - Akzent5" xfId="3592" xr:uid="{00000000-0005-0000-0000-000091100000}"/>
    <cellStyle name="20% - Akzent6" xfId="3593" xr:uid="{00000000-0005-0000-0000-000092100000}"/>
    <cellStyle name="20% - Énfasis1" xfId="3594" xr:uid="{00000000-0005-0000-0000-000093100000}"/>
    <cellStyle name="20% - Énfasis2" xfId="3595" xr:uid="{00000000-0005-0000-0000-000094100000}"/>
    <cellStyle name="20% - Énfasis3" xfId="3596" xr:uid="{00000000-0005-0000-0000-000095100000}"/>
    <cellStyle name="20% - Énfasis4" xfId="3597" xr:uid="{00000000-0005-0000-0000-000096100000}"/>
    <cellStyle name="20% - Énfasis5" xfId="3598" xr:uid="{00000000-0005-0000-0000-000097100000}"/>
    <cellStyle name="20% - Énfasis6" xfId="3599" xr:uid="{00000000-0005-0000-0000-000098100000}"/>
    <cellStyle name="2H" xfId="3600" xr:uid="{00000000-0005-0000-0000-000099100000}"/>
    <cellStyle name="2H 2" xfId="3601" xr:uid="{00000000-0005-0000-0000-00009A100000}"/>
    <cellStyle name="2H 2 2" xfId="6871" xr:uid="{00000000-0005-0000-0000-00009B100000}"/>
    <cellStyle name="2H 3" xfId="3602" xr:uid="{00000000-0005-0000-0000-00009C100000}"/>
    <cellStyle name="2H 4" xfId="3603" xr:uid="{00000000-0005-0000-0000-00009D100000}"/>
    <cellStyle name="2H 5" xfId="3604" xr:uid="{00000000-0005-0000-0000-00009E100000}"/>
    <cellStyle name="2H 6" xfId="3605" xr:uid="{00000000-0005-0000-0000-00009F100000}"/>
    <cellStyle name="2H 7" xfId="3606" xr:uid="{00000000-0005-0000-0000-0000A0100000}"/>
    <cellStyle name="2H 8" xfId="3607" xr:uid="{00000000-0005-0000-0000-0000A1100000}"/>
    <cellStyle name="2N" xfId="3608" xr:uid="{00000000-0005-0000-0000-0000A2100000}"/>
    <cellStyle name="2N 2" xfId="3609" xr:uid="{00000000-0005-0000-0000-0000A3100000}"/>
    <cellStyle name="2N 2 2" xfId="6872" xr:uid="{00000000-0005-0000-0000-0000A4100000}"/>
    <cellStyle name="2N 3" xfId="3610" xr:uid="{00000000-0005-0000-0000-0000A5100000}"/>
    <cellStyle name="2N 4" xfId="3611" xr:uid="{00000000-0005-0000-0000-0000A6100000}"/>
    <cellStyle name="2N 5" xfId="3612" xr:uid="{00000000-0005-0000-0000-0000A7100000}"/>
    <cellStyle name="2N 6" xfId="3613" xr:uid="{00000000-0005-0000-0000-0000A8100000}"/>
    <cellStyle name="2N 7" xfId="3614" xr:uid="{00000000-0005-0000-0000-0000A9100000}"/>
    <cellStyle name="2N 8" xfId="3615" xr:uid="{00000000-0005-0000-0000-0000AA100000}"/>
    <cellStyle name="2R" xfId="3616" xr:uid="{00000000-0005-0000-0000-0000AB100000}"/>
    <cellStyle name="2R 2" xfId="3617" xr:uid="{00000000-0005-0000-0000-0000AC100000}"/>
    <cellStyle name="2R 2 2" xfId="6873" xr:uid="{00000000-0005-0000-0000-0000AD100000}"/>
    <cellStyle name="2R 3" xfId="3618" xr:uid="{00000000-0005-0000-0000-0000AE100000}"/>
    <cellStyle name="2R 4" xfId="3619" xr:uid="{00000000-0005-0000-0000-0000AF100000}"/>
    <cellStyle name="2R 5" xfId="3620" xr:uid="{00000000-0005-0000-0000-0000B0100000}"/>
    <cellStyle name="2R 6" xfId="3621" xr:uid="{00000000-0005-0000-0000-0000B1100000}"/>
    <cellStyle name="2R 7" xfId="3622" xr:uid="{00000000-0005-0000-0000-0000B2100000}"/>
    <cellStyle name="2R 8" xfId="3623" xr:uid="{00000000-0005-0000-0000-0000B3100000}"/>
    <cellStyle name="3$" xfId="3624" xr:uid="{00000000-0005-0000-0000-0000B4100000}"/>
    <cellStyle name="40 % - Accent1" xfId="6664" xr:uid="{00000000-0005-0000-0000-0000B5100000}"/>
    <cellStyle name="40 % - Accent2" xfId="6665" xr:uid="{00000000-0005-0000-0000-0000B6100000}"/>
    <cellStyle name="40 % - Accent3" xfId="6666" xr:uid="{00000000-0005-0000-0000-0000B7100000}"/>
    <cellStyle name="40 % - Accent4" xfId="6667" xr:uid="{00000000-0005-0000-0000-0000B8100000}"/>
    <cellStyle name="40 % - Accent5" xfId="6668" xr:uid="{00000000-0005-0000-0000-0000B9100000}"/>
    <cellStyle name="40 % - Accent6" xfId="6669" xr:uid="{00000000-0005-0000-0000-0000BA100000}"/>
    <cellStyle name="40% - Accent1 2" xfId="3625" xr:uid="{00000000-0005-0000-0000-0000BB100000}"/>
    <cellStyle name="40% - Accent1 2 2" xfId="3626" xr:uid="{00000000-0005-0000-0000-0000BC100000}"/>
    <cellStyle name="40% - Accent1 2 3" xfId="3627" xr:uid="{00000000-0005-0000-0000-0000BD100000}"/>
    <cellStyle name="40% - Accent1 2 4" xfId="3628" xr:uid="{00000000-0005-0000-0000-0000BE100000}"/>
    <cellStyle name="40% - Accent1 2 5" xfId="3629" xr:uid="{00000000-0005-0000-0000-0000BF100000}"/>
    <cellStyle name="40% - Accent1 2_WC FCST 033010_from Josh" xfId="3630" xr:uid="{00000000-0005-0000-0000-0000C0100000}"/>
    <cellStyle name="40% - Accent1 3" xfId="3631" xr:uid="{00000000-0005-0000-0000-0000C1100000}"/>
    <cellStyle name="40% - Accent1 3 2" xfId="6874" xr:uid="{00000000-0005-0000-0000-0000C2100000}"/>
    <cellStyle name="40% - Accent1 4" xfId="3632" xr:uid="{00000000-0005-0000-0000-0000C3100000}"/>
    <cellStyle name="40% - Accent1 5" xfId="3633" xr:uid="{00000000-0005-0000-0000-0000C4100000}"/>
    <cellStyle name="40% - Accent1 6" xfId="3634" xr:uid="{00000000-0005-0000-0000-0000C5100000}"/>
    <cellStyle name="40% - Accent1 7" xfId="3635" xr:uid="{00000000-0005-0000-0000-0000C6100000}"/>
    <cellStyle name="40% - Accent1 8" xfId="3636" xr:uid="{00000000-0005-0000-0000-0000C7100000}"/>
    <cellStyle name="40% - Accent2 2" xfId="3637" xr:uid="{00000000-0005-0000-0000-0000C8100000}"/>
    <cellStyle name="40% - Accent2 2 2" xfId="3638" xr:uid="{00000000-0005-0000-0000-0000C9100000}"/>
    <cellStyle name="40% - Accent2 2 3" xfId="3639" xr:uid="{00000000-0005-0000-0000-0000CA100000}"/>
    <cellStyle name="40% - Accent2 2 4" xfId="3640" xr:uid="{00000000-0005-0000-0000-0000CB100000}"/>
    <cellStyle name="40% - Accent2 2 5" xfId="3641" xr:uid="{00000000-0005-0000-0000-0000CC100000}"/>
    <cellStyle name="40% - Accent2 2_WC FCST 033010_from Josh" xfId="3642" xr:uid="{00000000-0005-0000-0000-0000CD100000}"/>
    <cellStyle name="40% - Accent2 3" xfId="3643" xr:uid="{00000000-0005-0000-0000-0000CE100000}"/>
    <cellStyle name="40% - Accent2 3 2" xfId="6875" xr:uid="{00000000-0005-0000-0000-0000CF100000}"/>
    <cellStyle name="40% - Accent2 4" xfId="3644" xr:uid="{00000000-0005-0000-0000-0000D0100000}"/>
    <cellStyle name="40% - Accent2 5" xfId="3645" xr:uid="{00000000-0005-0000-0000-0000D1100000}"/>
    <cellStyle name="40% - Accent2 6" xfId="3646" xr:uid="{00000000-0005-0000-0000-0000D2100000}"/>
    <cellStyle name="40% - Accent2 7" xfId="3647" xr:uid="{00000000-0005-0000-0000-0000D3100000}"/>
    <cellStyle name="40% - Accent2 8" xfId="3648" xr:uid="{00000000-0005-0000-0000-0000D4100000}"/>
    <cellStyle name="40% - Accent3 2" xfId="3649" xr:uid="{00000000-0005-0000-0000-0000D5100000}"/>
    <cellStyle name="40% - Accent3 2 2" xfId="3650" xr:uid="{00000000-0005-0000-0000-0000D6100000}"/>
    <cellStyle name="40% - Accent3 2 3" xfId="3651" xr:uid="{00000000-0005-0000-0000-0000D7100000}"/>
    <cellStyle name="40% - Accent3 2 4" xfId="3652" xr:uid="{00000000-0005-0000-0000-0000D8100000}"/>
    <cellStyle name="40% - Accent3 2 5" xfId="3653" xr:uid="{00000000-0005-0000-0000-0000D9100000}"/>
    <cellStyle name="40% - Accent3 2_WC FCST 033010_from Josh" xfId="3654" xr:uid="{00000000-0005-0000-0000-0000DA100000}"/>
    <cellStyle name="40% - Accent3 3" xfId="3655" xr:uid="{00000000-0005-0000-0000-0000DB100000}"/>
    <cellStyle name="40% - Accent3 3 2" xfId="6876" xr:uid="{00000000-0005-0000-0000-0000DC100000}"/>
    <cellStyle name="40% - Accent3 4" xfId="3656" xr:uid="{00000000-0005-0000-0000-0000DD100000}"/>
    <cellStyle name="40% - Accent3 5" xfId="3657" xr:uid="{00000000-0005-0000-0000-0000DE100000}"/>
    <cellStyle name="40% - Accent3 6" xfId="3658" xr:uid="{00000000-0005-0000-0000-0000DF100000}"/>
    <cellStyle name="40% - Accent3 7" xfId="3659" xr:uid="{00000000-0005-0000-0000-0000E0100000}"/>
    <cellStyle name="40% - Accent3 8" xfId="3660" xr:uid="{00000000-0005-0000-0000-0000E1100000}"/>
    <cellStyle name="40% - Accent4 2" xfId="3661" xr:uid="{00000000-0005-0000-0000-0000E2100000}"/>
    <cellStyle name="40% - Accent4 2 2" xfId="3662" xr:uid="{00000000-0005-0000-0000-0000E3100000}"/>
    <cellStyle name="40% - Accent4 2 3" xfId="3663" xr:uid="{00000000-0005-0000-0000-0000E4100000}"/>
    <cellStyle name="40% - Accent4 2 4" xfId="3664" xr:uid="{00000000-0005-0000-0000-0000E5100000}"/>
    <cellStyle name="40% - Accent4 2 5" xfId="3665" xr:uid="{00000000-0005-0000-0000-0000E6100000}"/>
    <cellStyle name="40% - Accent4 2_WC FCST 033010_from Josh" xfId="3666" xr:uid="{00000000-0005-0000-0000-0000E7100000}"/>
    <cellStyle name="40% - Accent4 3" xfId="3667" xr:uid="{00000000-0005-0000-0000-0000E8100000}"/>
    <cellStyle name="40% - Accent4 3 2" xfId="6877" xr:uid="{00000000-0005-0000-0000-0000E9100000}"/>
    <cellStyle name="40% - Accent4 4" xfId="3668" xr:uid="{00000000-0005-0000-0000-0000EA100000}"/>
    <cellStyle name="40% - Accent4 5" xfId="3669" xr:uid="{00000000-0005-0000-0000-0000EB100000}"/>
    <cellStyle name="40% - Accent4 6" xfId="3670" xr:uid="{00000000-0005-0000-0000-0000EC100000}"/>
    <cellStyle name="40% - Accent4 7" xfId="3671" xr:uid="{00000000-0005-0000-0000-0000ED100000}"/>
    <cellStyle name="40% - Accent4 8" xfId="3672" xr:uid="{00000000-0005-0000-0000-0000EE100000}"/>
    <cellStyle name="40% - Accent5 2" xfId="3673" xr:uid="{00000000-0005-0000-0000-0000EF100000}"/>
    <cellStyle name="40% - Accent5 2 2" xfId="3674" xr:uid="{00000000-0005-0000-0000-0000F0100000}"/>
    <cellStyle name="40% - Accent5 2 3" xfId="3675" xr:uid="{00000000-0005-0000-0000-0000F1100000}"/>
    <cellStyle name="40% - Accent5 2 4" xfId="3676" xr:uid="{00000000-0005-0000-0000-0000F2100000}"/>
    <cellStyle name="40% - Accent5 2 5" xfId="3677" xr:uid="{00000000-0005-0000-0000-0000F3100000}"/>
    <cellStyle name="40% - Accent5 2_WC FCST 033010_from Josh" xfId="3678" xr:uid="{00000000-0005-0000-0000-0000F4100000}"/>
    <cellStyle name="40% - Accent5 3" xfId="3679" xr:uid="{00000000-0005-0000-0000-0000F5100000}"/>
    <cellStyle name="40% - Accent5 3 2" xfId="6878" xr:uid="{00000000-0005-0000-0000-0000F6100000}"/>
    <cellStyle name="40% - Accent5 4" xfId="3680" xr:uid="{00000000-0005-0000-0000-0000F7100000}"/>
    <cellStyle name="40% - Accent5 5" xfId="3681" xr:uid="{00000000-0005-0000-0000-0000F8100000}"/>
    <cellStyle name="40% - Accent5 6" xfId="3682" xr:uid="{00000000-0005-0000-0000-0000F9100000}"/>
    <cellStyle name="40% - Accent5 7" xfId="3683" xr:uid="{00000000-0005-0000-0000-0000FA100000}"/>
    <cellStyle name="40% - Accent5 8" xfId="3684" xr:uid="{00000000-0005-0000-0000-0000FB100000}"/>
    <cellStyle name="40% - Accent6 2" xfId="3685" xr:uid="{00000000-0005-0000-0000-0000FC100000}"/>
    <cellStyle name="40% - Accent6 2 2" xfId="3686" xr:uid="{00000000-0005-0000-0000-0000FD100000}"/>
    <cellStyle name="40% - Accent6 2 3" xfId="3687" xr:uid="{00000000-0005-0000-0000-0000FE100000}"/>
    <cellStyle name="40% - Accent6 2 4" xfId="3688" xr:uid="{00000000-0005-0000-0000-0000FF100000}"/>
    <cellStyle name="40% - Accent6 2 5" xfId="3689" xr:uid="{00000000-0005-0000-0000-000000110000}"/>
    <cellStyle name="40% - Accent6 2_WC FCST 033010_from Josh" xfId="3690" xr:uid="{00000000-0005-0000-0000-000001110000}"/>
    <cellStyle name="40% - Accent6 3" xfId="3691" xr:uid="{00000000-0005-0000-0000-000002110000}"/>
    <cellStyle name="40% - Accent6 3 2" xfId="6879" xr:uid="{00000000-0005-0000-0000-000003110000}"/>
    <cellStyle name="40% - Accent6 4" xfId="3692" xr:uid="{00000000-0005-0000-0000-000004110000}"/>
    <cellStyle name="40% - Accent6 5" xfId="3693" xr:uid="{00000000-0005-0000-0000-000005110000}"/>
    <cellStyle name="40% - Accent6 6" xfId="3694" xr:uid="{00000000-0005-0000-0000-000006110000}"/>
    <cellStyle name="40% - Accent6 7" xfId="3695" xr:uid="{00000000-0005-0000-0000-000007110000}"/>
    <cellStyle name="40% - Accent6 8" xfId="3696" xr:uid="{00000000-0005-0000-0000-000008110000}"/>
    <cellStyle name="40% - Akzent1" xfId="3697" xr:uid="{00000000-0005-0000-0000-000009110000}"/>
    <cellStyle name="40% - Akzent2" xfId="3698" xr:uid="{00000000-0005-0000-0000-00000A110000}"/>
    <cellStyle name="40% - Akzent3" xfId="3699" xr:uid="{00000000-0005-0000-0000-00000B110000}"/>
    <cellStyle name="40% - Akzent4" xfId="3700" xr:uid="{00000000-0005-0000-0000-00000C110000}"/>
    <cellStyle name="40% - Akzent5" xfId="3701" xr:uid="{00000000-0005-0000-0000-00000D110000}"/>
    <cellStyle name="40% - Akzent6" xfId="3702" xr:uid="{00000000-0005-0000-0000-00000E110000}"/>
    <cellStyle name="40% - Énfasis1" xfId="3703" xr:uid="{00000000-0005-0000-0000-00000F110000}"/>
    <cellStyle name="40% - Énfasis2" xfId="3704" xr:uid="{00000000-0005-0000-0000-000010110000}"/>
    <cellStyle name="40% - Énfasis3" xfId="3705" xr:uid="{00000000-0005-0000-0000-000011110000}"/>
    <cellStyle name="40% - Énfasis4" xfId="3706" xr:uid="{00000000-0005-0000-0000-000012110000}"/>
    <cellStyle name="40% - Énfasis5" xfId="3707" xr:uid="{00000000-0005-0000-0000-000013110000}"/>
    <cellStyle name="40% - Énfasis6" xfId="3708" xr:uid="{00000000-0005-0000-0000-000014110000}"/>
    <cellStyle name="60 % - Accent1" xfId="6670" xr:uid="{00000000-0005-0000-0000-000015110000}"/>
    <cellStyle name="60 % - Accent2" xfId="6671" xr:uid="{00000000-0005-0000-0000-000016110000}"/>
    <cellStyle name="60 % - Accent3" xfId="6672" xr:uid="{00000000-0005-0000-0000-000017110000}"/>
    <cellStyle name="60 % - Accent4" xfId="6673" xr:uid="{00000000-0005-0000-0000-000018110000}"/>
    <cellStyle name="60 % - Accent5" xfId="6674" xr:uid="{00000000-0005-0000-0000-000019110000}"/>
    <cellStyle name="60 % - Accent6" xfId="6675" xr:uid="{00000000-0005-0000-0000-00001A110000}"/>
    <cellStyle name="60% - Accent1 2" xfId="3709" xr:uid="{00000000-0005-0000-0000-00001B110000}"/>
    <cellStyle name="60% - Accent1 2 2" xfId="3710" xr:uid="{00000000-0005-0000-0000-00001C110000}"/>
    <cellStyle name="60% - Accent1 2 3" xfId="3711" xr:uid="{00000000-0005-0000-0000-00001D110000}"/>
    <cellStyle name="60% - Accent1 2 4" xfId="3712" xr:uid="{00000000-0005-0000-0000-00001E110000}"/>
    <cellStyle name="60% - Accent1 2 5" xfId="3713" xr:uid="{00000000-0005-0000-0000-00001F110000}"/>
    <cellStyle name="60% - Accent1 2_WC FCST 033010_from Josh" xfId="3714" xr:uid="{00000000-0005-0000-0000-000020110000}"/>
    <cellStyle name="60% - Accent1 3" xfId="3715" xr:uid="{00000000-0005-0000-0000-000021110000}"/>
    <cellStyle name="60% - Accent1 4" xfId="3716" xr:uid="{00000000-0005-0000-0000-000022110000}"/>
    <cellStyle name="60% - Accent1 5" xfId="3717" xr:uid="{00000000-0005-0000-0000-000023110000}"/>
    <cellStyle name="60% - Accent1 6" xfId="3718" xr:uid="{00000000-0005-0000-0000-000024110000}"/>
    <cellStyle name="60% - Accent1 7" xfId="3719" xr:uid="{00000000-0005-0000-0000-000025110000}"/>
    <cellStyle name="60% - Accent1 8" xfId="3720" xr:uid="{00000000-0005-0000-0000-000026110000}"/>
    <cellStyle name="60% - Accent2 2" xfId="3721" xr:uid="{00000000-0005-0000-0000-000027110000}"/>
    <cellStyle name="60% - Accent2 2 2" xfId="3722" xr:uid="{00000000-0005-0000-0000-000028110000}"/>
    <cellStyle name="60% - Accent2 2 3" xfId="3723" xr:uid="{00000000-0005-0000-0000-000029110000}"/>
    <cellStyle name="60% - Accent2 2 4" xfId="3724" xr:uid="{00000000-0005-0000-0000-00002A110000}"/>
    <cellStyle name="60% - Accent2 2 5" xfId="3725" xr:uid="{00000000-0005-0000-0000-00002B110000}"/>
    <cellStyle name="60% - Accent2 2_WC FCST 033010_from Josh" xfId="3726" xr:uid="{00000000-0005-0000-0000-00002C110000}"/>
    <cellStyle name="60% - Accent2 3" xfId="3727" xr:uid="{00000000-0005-0000-0000-00002D110000}"/>
    <cellStyle name="60% - Accent2 4" xfId="3728" xr:uid="{00000000-0005-0000-0000-00002E110000}"/>
    <cellStyle name="60% - Accent2 5" xfId="3729" xr:uid="{00000000-0005-0000-0000-00002F110000}"/>
    <cellStyle name="60% - Accent2 6" xfId="3730" xr:uid="{00000000-0005-0000-0000-000030110000}"/>
    <cellStyle name="60% - Accent2 7" xfId="3731" xr:uid="{00000000-0005-0000-0000-000031110000}"/>
    <cellStyle name="60% - Accent2 8" xfId="3732" xr:uid="{00000000-0005-0000-0000-000032110000}"/>
    <cellStyle name="60% - Accent3 2" xfId="3733" xr:uid="{00000000-0005-0000-0000-000033110000}"/>
    <cellStyle name="60% - Accent3 2 2" xfId="3734" xr:uid="{00000000-0005-0000-0000-000034110000}"/>
    <cellStyle name="60% - Accent3 2 3" xfId="3735" xr:uid="{00000000-0005-0000-0000-000035110000}"/>
    <cellStyle name="60% - Accent3 2 4" xfId="3736" xr:uid="{00000000-0005-0000-0000-000036110000}"/>
    <cellStyle name="60% - Accent3 2 5" xfId="3737" xr:uid="{00000000-0005-0000-0000-000037110000}"/>
    <cellStyle name="60% - Accent3 2_WC FCST 033010_from Josh" xfId="3738" xr:uid="{00000000-0005-0000-0000-000038110000}"/>
    <cellStyle name="60% - Accent3 3" xfId="3739" xr:uid="{00000000-0005-0000-0000-000039110000}"/>
    <cellStyle name="60% - Accent3 4" xfId="3740" xr:uid="{00000000-0005-0000-0000-00003A110000}"/>
    <cellStyle name="60% - Accent3 5" xfId="3741" xr:uid="{00000000-0005-0000-0000-00003B110000}"/>
    <cellStyle name="60% - Accent3 6" xfId="3742" xr:uid="{00000000-0005-0000-0000-00003C110000}"/>
    <cellStyle name="60% - Accent3 7" xfId="3743" xr:uid="{00000000-0005-0000-0000-00003D110000}"/>
    <cellStyle name="60% - Accent3 8" xfId="3744" xr:uid="{00000000-0005-0000-0000-00003E110000}"/>
    <cellStyle name="60% - Accent4 2" xfId="3745" xr:uid="{00000000-0005-0000-0000-00003F110000}"/>
    <cellStyle name="60% - Accent4 2 2" xfId="3746" xr:uid="{00000000-0005-0000-0000-000040110000}"/>
    <cellStyle name="60% - Accent4 2 3" xfId="3747" xr:uid="{00000000-0005-0000-0000-000041110000}"/>
    <cellStyle name="60% - Accent4 2 4" xfId="3748" xr:uid="{00000000-0005-0000-0000-000042110000}"/>
    <cellStyle name="60% - Accent4 2 5" xfId="3749" xr:uid="{00000000-0005-0000-0000-000043110000}"/>
    <cellStyle name="60% - Accent4 2_WC FCST 033010_from Josh" xfId="3750" xr:uid="{00000000-0005-0000-0000-000044110000}"/>
    <cellStyle name="60% - Accent4 3" xfId="3751" xr:uid="{00000000-0005-0000-0000-000045110000}"/>
    <cellStyle name="60% - Accent4 4" xfId="3752" xr:uid="{00000000-0005-0000-0000-000046110000}"/>
    <cellStyle name="60% - Accent4 5" xfId="3753" xr:uid="{00000000-0005-0000-0000-000047110000}"/>
    <cellStyle name="60% - Accent4 6" xfId="3754" xr:uid="{00000000-0005-0000-0000-000048110000}"/>
    <cellStyle name="60% - Accent4 7" xfId="3755" xr:uid="{00000000-0005-0000-0000-000049110000}"/>
    <cellStyle name="60% - Accent4 8" xfId="3756" xr:uid="{00000000-0005-0000-0000-00004A110000}"/>
    <cellStyle name="60% - Accent5 2" xfId="3757" xr:uid="{00000000-0005-0000-0000-00004B110000}"/>
    <cellStyle name="60% - Accent5 2 2" xfId="3758" xr:uid="{00000000-0005-0000-0000-00004C110000}"/>
    <cellStyle name="60% - Accent5 2 3" xfId="3759" xr:uid="{00000000-0005-0000-0000-00004D110000}"/>
    <cellStyle name="60% - Accent5 2 4" xfId="3760" xr:uid="{00000000-0005-0000-0000-00004E110000}"/>
    <cellStyle name="60% - Accent5 2 5" xfId="3761" xr:uid="{00000000-0005-0000-0000-00004F110000}"/>
    <cellStyle name="60% - Accent5 2_WC FCST 033010_from Josh" xfId="3762" xr:uid="{00000000-0005-0000-0000-000050110000}"/>
    <cellStyle name="60% - Accent5 3" xfId="3763" xr:uid="{00000000-0005-0000-0000-000051110000}"/>
    <cellStyle name="60% - Accent5 4" xfId="3764" xr:uid="{00000000-0005-0000-0000-000052110000}"/>
    <cellStyle name="60% - Accent5 5" xfId="3765" xr:uid="{00000000-0005-0000-0000-000053110000}"/>
    <cellStyle name="60% - Accent5 6" xfId="3766" xr:uid="{00000000-0005-0000-0000-000054110000}"/>
    <cellStyle name="60% - Accent5 7" xfId="3767" xr:uid="{00000000-0005-0000-0000-000055110000}"/>
    <cellStyle name="60% - Accent5 8" xfId="3768" xr:uid="{00000000-0005-0000-0000-000056110000}"/>
    <cellStyle name="60% - Accent6 2" xfId="3769" xr:uid="{00000000-0005-0000-0000-000057110000}"/>
    <cellStyle name="60% - Accent6 2 2" xfId="3770" xr:uid="{00000000-0005-0000-0000-000058110000}"/>
    <cellStyle name="60% - Accent6 2 3" xfId="3771" xr:uid="{00000000-0005-0000-0000-000059110000}"/>
    <cellStyle name="60% - Accent6 2 4" xfId="3772" xr:uid="{00000000-0005-0000-0000-00005A110000}"/>
    <cellStyle name="60% - Accent6 2 5" xfId="3773" xr:uid="{00000000-0005-0000-0000-00005B110000}"/>
    <cellStyle name="60% - Accent6 2_WC FCST 033010_from Josh" xfId="3774" xr:uid="{00000000-0005-0000-0000-00005C110000}"/>
    <cellStyle name="60% - Accent6 3" xfId="3775" xr:uid="{00000000-0005-0000-0000-00005D110000}"/>
    <cellStyle name="60% - Accent6 4" xfId="3776" xr:uid="{00000000-0005-0000-0000-00005E110000}"/>
    <cellStyle name="60% - Accent6 5" xfId="3777" xr:uid="{00000000-0005-0000-0000-00005F110000}"/>
    <cellStyle name="60% - Accent6 6" xfId="3778" xr:uid="{00000000-0005-0000-0000-000060110000}"/>
    <cellStyle name="60% - Accent6 7" xfId="3779" xr:uid="{00000000-0005-0000-0000-000061110000}"/>
    <cellStyle name="60% - Accent6 8" xfId="3780" xr:uid="{00000000-0005-0000-0000-000062110000}"/>
    <cellStyle name="60% - Akzent1" xfId="3781" xr:uid="{00000000-0005-0000-0000-000063110000}"/>
    <cellStyle name="60% - Akzent2" xfId="3782" xr:uid="{00000000-0005-0000-0000-000064110000}"/>
    <cellStyle name="60% - Akzent3" xfId="3783" xr:uid="{00000000-0005-0000-0000-000065110000}"/>
    <cellStyle name="60% - Akzent4" xfId="3784" xr:uid="{00000000-0005-0000-0000-000066110000}"/>
    <cellStyle name="60% - Akzent5" xfId="3785" xr:uid="{00000000-0005-0000-0000-000067110000}"/>
    <cellStyle name="60% - Akzent6" xfId="3786" xr:uid="{00000000-0005-0000-0000-000068110000}"/>
    <cellStyle name="60% - Énfasis1" xfId="3787" xr:uid="{00000000-0005-0000-0000-000069110000}"/>
    <cellStyle name="60% - Énfasis2" xfId="3788" xr:uid="{00000000-0005-0000-0000-00006A110000}"/>
    <cellStyle name="60% - Énfasis3" xfId="3789" xr:uid="{00000000-0005-0000-0000-00006B110000}"/>
    <cellStyle name="60% - Énfasis4" xfId="3790" xr:uid="{00000000-0005-0000-0000-00006C110000}"/>
    <cellStyle name="60% - Énfasis5" xfId="3791" xr:uid="{00000000-0005-0000-0000-00006D110000}"/>
    <cellStyle name="60% - Énfasis6" xfId="3792" xr:uid="{00000000-0005-0000-0000-00006E110000}"/>
    <cellStyle name="752131" xfId="3793" xr:uid="{00000000-0005-0000-0000-00006F110000}"/>
    <cellStyle name="9" xfId="3794" xr:uid="{00000000-0005-0000-0000-000070110000}"/>
    <cellStyle name="9_Segment Detail" xfId="7688" xr:uid="{00000000-0005-0000-0000-000071110000}"/>
    <cellStyle name="AA Style 5" xfId="3795" xr:uid="{00000000-0005-0000-0000-000072110000}"/>
    <cellStyle name="ac" xfId="3796" xr:uid="{00000000-0005-0000-0000-000073110000}"/>
    <cellStyle name="ac 2" xfId="3797" xr:uid="{00000000-0005-0000-0000-000074110000}"/>
    <cellStyle name="ac 2 2" xfId="6485" xr:uid="{00000000-0005-0000-0000-000075110000}"/>
    <cellStyle name="ac 2 2 2" xfId="6880" xr:uid="{00000000-0005-0000-0000-000076110000}"/>
    <cellStyle name="ac 2 2_Segment Detail" xfId="7691" xr:uid="{00000000-0005-0000-0000-000077110000}"/>
    <cellStyle name="ac 2 3" xfId="6881" xr:uid="{00000000-0005-0000-0000-000078110000}"/>
    <cellStyle name="ac 2_Segment Detail" xfId="7690" xr:uid="{00000000-0005-0000-0000-000079110000}"/>
    <cellStyle name="ac 3" xfId="6484" xr:uid="{00000000-0005-0000-0000-00007A110000}"/>
    <cellStyle name="ac 3 2" xfId="6882" xr:uid="{00000000-0005-0000-0000-00007B110000}"/>
    <cellStyle name="ac 3_Segment Detail" xfId="7692" xr:uid="{00000000-0005-0000-0000-00007C110000}"/>
    <cellStyle name="ac 4" xfId="6883" xr:uid="{00000000-0005-0000-0000-00007D110000}"/>
    <cellStyle name="ac 5" xfId="6884" xr:uid="{00000000-0005-0000-0000-00007E110000}"/>
    <cellStyle name="ac_Segment Detail" xfId="7689" xr:uid="{00000000-0005-0000-0000-00007F110000}"/>
    <cellStyle name="Accent1 - 20%" xfId="3798" xr:uid="{00000000-0005-0000-0000-000080110000}"/>
    <cellStyle name="Accent1 - 20% 2" xfId="3799" xr:uid="{00000000-0005-0000-0000-000081110000}"/>
    <cellStyle name="Accent1 - 20% 3" xfId="3800" xr:uid="{00000000-0005-0000-0000-000082110000}"/>
    <cellStyle name="Accent1 - 20% 4" xfId="3801" xr:uid="{00000000-0005-0000-0000-000083110000}"/>
    <cellStyle name="Accent1 - 20% 5" xfId="3802" xr:uid="{00000000-0005-0000-0000-000084110000}"/>
    <cellStyle name="Accent1 - 20% 6" xfId="3803" xr:uid="{00000000-0005-0000-0000-000085110000}"/>
    <cellStyle name="Accent1 - 20% 7" xfId="3804" xr:uid="{00000000-0005-0000-0000-000086110000}"/>
    <cellStyle name="Accent1 - 20%_0709 services purchased 2009 with actuals (2)" xfId="3805" xr:uid="{00000000-0005-0000-0000-000087110000}"/>
    <cellStyle name="Accent1 - 40%" xfId="3806" xr:uid="{00000000-0005-0000-0000-000088110000}"/>
    <cellStyle name="Accent1 - 40% 2" xfId="3807" xr:uid="{00000000-0005-0000-0000-000089110000}"/>
    <cellStyle name="Accent1 - 40% 3" xfId="3808" xr:uid="{00000000-0005-0000-0000-00008A110000}"/>
    <cellStyle name="Accent1 - 40% 4" xfId="3809" xr:uid="{00000000-0005-0000-0000-00008B110000}"/>
    <cellStyle name="Accent1 - 40% 5" xfId="3810" xr:uid="{00000000-0005-0000-0000-00008C110000}"/>
    <cellStyle name="Accent1 - 40% 6" xfId="3811" xr:uid="{00000000-0005-0000-0000-00008D110000}"/>
    <cellStyle name="Accent1 - 40% 7" xfId="3812" xr:uid="{00000000-0005-0000-0000-00008E110000}"/>
    <cellStyle name="Accent1 - 40%_0709 services purchased 2009 with actuals (2)" xfId="3813" xr:uid="{00000000-0005-0000-0000-00008F110000}"/>
    <cellStyle name="Accent1 - 60%" xfId="3814" xr:uid="{00000000-0005-0000-0000-000090110000}"/>
    <cellStyle name="Accent1 2" xfId="3815" xr:uid="{00000000-0005-0000-0000-000091110000}"/>
    <cellStyle name="Accent1 2 2" xfId="3816" xr:uid="{00000000-0005-0000-0000-000092110000}"/>
    <cellStyle name="Accent1 2 3" xfId="3817" xr:uid="{00000000-0005-0000-0000-000093110000}"/>
    <cellStyle name="Accent1 2 4" xfId="3818" xr:uid="{00000000-0005-0000-0000-000094110000}"/>
    <cellStyle name="Accent1 2 5" xfId="3819" xr:uid="{00000000-0005-0000-0000-000095110000}"/>
    <cellStyle name="Accent1 2_Segment Detail" xfId="7693" xr:uid="{00000000-0005-0000-0000-000096110000}"/>
    <cellStyle name="Accent1 3" xfId="3820" xr:uid="{00000000-0005-0000-0000-000097110000}"/>
    <cellStyle name="Accent1 4" xfId="3821" xr:uid="{00000000-0005-0000-0000-000098110000}"/>
    <cellStyle name="Accent1 5" xfId="3822" xr:uid="{00000000-0005-0000-0000-000099110000}"/>
    <cellStyle name="Accent1 6" xfId="3823" xr:uid="{00000000-0005-0000-0000-00009A110000}"/>
    <cellStyle name="Accent1 7" xfId="3824" xr:uid="{00000000-0005-0000-0000-00009B110000}"/>
    <cellStyle name="Accent1 8" xfId="3825" xr:uid="{00000000-0005-0000-0000-00009C110000}"/>
    <cellStyle name="Accent2 - 20%" xfId="3826" xr:uid="{00000000-0005-0000-0000-00009D110000}"/>
    <cellStyle name="Accent2 - 20% 2" xfId="3827" xr:uid="{00000000-0005-0000-0000-00009E110000}"/>
    <cellStyle name="Accent2 - 20% 3" xfId="3828" xr:uid="{00000000-0005-0000-0000-00009F110000}"/>
    <cellStyle name="Accent2 - 20% 4" xfId="3829" xr:uid="{00000000-0005-0000-0000-0000A0110000}"/>
    <cellStyle name="Accent2 - 20% 5" xfId="3830" xr:uid="{00000000-0005-0000-0000-0000A1110000}"/>
    <cellStyle name="Accent2 - 20% 6" xfId="3831" xr:uid="{00000000-0005-0000-0000-0000A2110000}"/>
    <cellStyle name="Accent2 - 20% 7" xfId="3832" xr:uid="{00000000-0005-0000-0000-0000A3110000}"/>
    <cellStyle name="Accent2 - 20%_0709 services purchased 2009 with actuals (2)" xfId="3833" xr:uid="{00000000-0005-0000-0000-0000A4110000}"/>
    <cellStyle name="Accent2 - 40%" xfId="3834" xr:uid="{00000000-0005-0000-0000-0000A5110000}"/>
    <cellStyle name="Accent2 - 40% 2" xfId="3835" xr:uid="{00000000-0005-0000-0000-0000A6110000}"/>
    <cellStyle name="Accent2 - 40% 3" xfId="3836" xr:uid="{00000000-0005-0000-0000-0000A7110000}"/>
    <cellStyle name="Accent2 - 40% 4" xfId="3837" xr:uid="{00000000-0005-0000-0000-0000A8110000}"/>
    <cellStyle name="Accent2 - 40% 5" xfId="3838" xr:uid="{00000000-0005-0000-0000-0000A9110000}"/>
    <cellStyle name="Accent2 - 40% 6" xfId="3839" xr:uid="{00000000-0005-0000-0000-0000AA110000}"/>
    <cellStyle name="Accent2 - 40% 7" xfId="3840" xr:uid="{00000000-0005-0000-0000-0000AB110000}"/>
    <cellStyle name="Accent2 - 40%_0709 services purchased 2009 with actuals (2)" xfId="3841" xr:uid="{00000000-0005-0000-0000-0000AC110000}"/>
    <cellStyle name="Accent2 - 60%" xfId="3842" xr:uid="{00000000-0005-0000-0000-0000AD110000}"/>
    <cellStyle name="Accent2 2" xfId="3843" xr:uid="{00000000-0005-0000-0000-0000AE110000}"/>
    <cellStyle name="Accent2 2 2" xfId="3844" xr:uid="{00000000-0005-0000-0000-0000AF110000}"/>
    <cellStyle name="Accent2 2 3" xfId="3845" xr:uid="{00000000-0005-0000-0000-0000B0110000}"/>
    <cellStyle name="Accent2 2 4" xfId="3846" xr:uid="{00000000-0005-0000-0000-0000B1110000}"/>
    <cellStyle name="Accent2 2 5" xfId="3847" xr:uid="{00000000-0005-0000-0000-0000B2110000}"/>
    <cellStyle name="Accent2 2_Segment Detail" xfId="7694" xr:uid="{00000000-0005-0000-0000-0000B3110000}"/>
    <cellStyle name="Accent2 3" xfId="3848" xr:uid="{00000000-0005-0000-0000-0000B4110000}"/>
    <cellStyle name="Accent2 4" xfId="3849" xr:uid="{00000000-0005-0000-0000-0000B5110000}"/>
    <cellStyle name="Accent2 5" xfId="3850" xr:uid="{00000000-0005-0000-0000-0000B6110000}"/>
    <cellStyle name="Accent2 6" xfId="3851" xr:uid="{00000000-0005-0000-0000-0000B7110000}"/>
    <cellStyle name="Accent2 7" xfId="3852" xr:uid="{00000000-0005-0000-0000-0000B8110000}"/>
    <cellStyle name="Accent2 8" xfId="3853" xr:uid="{00000000-0005-0000-0000-0000B9110000}"/>
    <cellStyle name="Accent3 - 20%" xfId="3854" xr:uid="{00000000-0005-0000-0000-0000BA110000}"/>
    <cellStyle name="Accent3 - 20% 2" xfId="3855" xr:uid="{00000000-0005-0000-0000-0000BB110000}"/>
    <cellStyle name="Accent3 - 20% 3" xfId="3856" xr:uid="{00000000-0005-0000-0000-0000BC110000}"/>
    <cellStyle name="Accent3 - 20% 4" xfId="3857" xr:uid="{00000000-0005-0000-0000-0000BD110000}"/>
    <cellStyle name="Accent3 - 20% 5" xfId="3858" xr:uid="{00000000-0005-0000-0000-0000BE110000}"/>
    <cellStyle name="Accent3 - 20% 6" xfId="3859" xr:uid="{00000000-0005-0000-0000-0000BF110000}"/>
    <cellStyle name="Accent3 - 20% 7" xfId="3860" xr:uid="{00000000-0005-0000-0000-0000C0110000}"/>
    <cellStyle name="Accent3 - 20%_0709 services purchased 2009 with actuals (2)" xfId="3861" xr:uid="{00000000-0005-0000-0000-0000C1110000}"/>
    <cellStyle name="Accent3 - 40%" xfId="3862" xr:uid="{00000000-0005-0000-0000-0000C2110000}"/>
    <cellStyle name="Accent3 - 40% 2" xfId="3863" xr:uid="{00000000-0005-0000-0000-0000C3110000}"/>
    <cellStyle name="Accent3 - 40% 3" xfId="3864" xr:uid="{00000000-0005-0000-0000-0000C4110000}"/>
    <cellStyle name="Accent3 - 40% 4" xfId="3865" xr:uid="{00000000-0005-0000-0000-0000C5110000}"/>
    <cellStyle name="Accent3 - 40% 5" xfId="3866" xr:uid="{00000000-0005-0000-0000-0000C6110000}"/>
    <cellStyle name="Accent3 - 40% 6" xfId="3867" xr:uid="{00000000-0005-0000-0000-0000C7110000}"/>
    <cellStyle name="Accent3 - 40% 7" xfId="3868" xr:uid="{00000000-0005-0000-0000-0000C8110000}"/>
    <cellStyle name="Accent3 - 40%_0709 services purchased 2009 with actuals (2)" xfId="3869" xr:uid="{00000000-0005-0000-0000-0000C9110000}"/>
    <cellStyle name="Accent3 - 60%" xfId="3870" xr:uid="{00000000-0005-0000-0000-0000CA110000}"/>
    <cellStyle name="Accent3 2" xfId="3871" xr:uid="{00000000-0005-0000-0000-0000CB110000}"/>
    <cellStyle name="Accent3 2 2" xfId="3872" xr:uid="{00000000-0005-0000-0000-0000CC110000}"/>
    <cellStyle name="Accent3 2 3" xfId="3873" xr:uid="{00000000-0005-0000-0000-0000CD110000}"/>
    <cellStyle name="Accent3 2 4" xfId="3874" xr:uid="{00000000-0005-0000-0000-0000CE110000}"/>
    <cellStyle name="Accent3 2 5" xfId="3875" xr:uid="{00000000-0005-0000-0000-0000CF110000}"/>
    <cellStyle name="Accent3 2_Segment Detail" xfId="7695" xr:uid="{00000000-0005-0000-0000-0000D0110000}"/>
    <cellStyle name="Accent3 3" xfId="3876" xr:uid="{00000000-0005-0000-0000-0000D1110000}"/>
    <cellStyle name="Accent3 4" xfId="3877" xr:uid="{00000000-0005-0000-0000-0000D2110000}"/>
    <cellStyle name="Accent3 5" xfId="3878" xr:uid="{00000000-0005-0000-0000-0000D3110000}"/>
    <cellStyle name="Accent3 6" xfId="3879" xr:uid="{00000000-0005-0000-0000-0000D4110000}"/>
    <cellStyle name="Accent3 7" xfId="3880" xr:uid="{00000000-0005-0000-0000-0000D5110000}"/>
    <cellStyle name="Accent3 8" xfId="3881" xr:uid="{00000000-0005-0000-0000-0000D6110000}"/>
    <cellStyle name="Accent4 - 20%" xfId="3882" xr:uid="{00000000-0005-0000-0000-0000D7110000}"/>
    <cellStyle name="Accent4 - 20% 2" xfId="3883" xr:uid="{00000000-0005-0000-0000-0000D8110000}"/>
    <cellStyle name="Accent4 - 20% 3" xfId="3884" xr:uid="{00000000-0005-0000-0000-0000D9110000}"/>
    <cellStyle name="Accent4 - 20% 4" xfId="3885" xr:uid="{00000000-0005-0000-0000-0000DA110000}"/>
    <cellStyle name="Accent4 - 20% 5" xfId="3886" xr:uid="{00000000-0005-0000-0000-0000DB110000}"/>
    <cellStyle name="Accent4 - 20% 6" xfId="3887" xr:uid="{00000000-0005-0000-0000-0000DC110000}"/>
    <cellStyle name="Accent4 - 20% 7" xfId="3888" xr:uid="{00000000-0005-0000-0000-0000DD110000}"/>
    <cellStyle name="Accent4 - 20%_0709 services purchased 2009 with actuals (2)" xfId="3889" xr:uid="{00000000-0005-0000-0000-0000DE110000}"/>
    <cellStyle name="Accent4 - 40%" xfId="3890" xr:uid="{00000000-0005-0000-0000-0000DF110000}"/>
    <cellStyle name="Accent4 - 40% 2" xfId="3891" xr:uid="{00000000-0005-0000-0000-0000E0110000}"/>
    <cellStyle name="Accent4 - 40% 3" xfId="3892" xr:uid="{00000000-0005-0000-0000-0000E1110000}"/>
    <cellStyle name="Accent4 - 40% 4" xfId="3893" xr:uid="{00000000-0005-0000-0000-0000E2110000}"/>
    <cellStyle name="Accent4 - 40% 5" xfId="3894" xr:uid="{00000000-0005-0000-0000-0000E3110000}"/>
    <cellStyle name="Accent4 - 40% 6" xfId="3895" xr:uid="{00000000-0005-0000-0000-0000E4110000}"/>
    <cellStyle name="Accent4 - 40% 7" xfId="3896" xr:uid="{00000000-0005-0000-0000-0000E5110000}"/>
    <cellStyle name="Accent4 - 40%_0709 services purchased 2009 with actuals (2)" xfId="3897" xr:uid="{00000000-0005-0000-0000-0000E6110000}"/>
    <cellStyle name="Accent4 - 60%" xfId="3898" xr:uid="{00000000-0005-0000-0000-0000E7110000}"/>
    <cellStyle name="Accent4 2" xfId="3899" xr:uid="{00000000-0005-0000-0000-0000E8110000}"/>
    <cellStyle name="Accent4 2 2" xfId="3900" xr:uid="{00000000-0005-0000-0000-0000E9110000}"/>
    <cellStyle name="Accent4 2 3" xfId="3901" xr:uid="{00000000-0005-0000-0000-0000EA110000}"/>
    <cellStyle name="Accent4 2 4" xfId="3902" xr:uid="{00000000-0005-0000-0000-0000EB110000}"/>
    <cellStyle name="Accent4 2 5" xfId="3903" xr:uid="{00000000-0005-0000-0000-0000EC110000}"/>
    <cellStyle name="Accent4 2_Segment Detail" xfId="7696" xr:uid="{00000000-0005-0000-0000-0000ED110000}"/>
    <cellStyle name="Accent4 3" xfId="3904" xr:uid="{00000000-0005-0000-0000-0000EE110000}"/>
    <cellStyle name="Accent4 4" xfId="3905" xr:uid="{00000000-0005-0000-0000-0000EF110000}"/>
    <cellStyle name="Accent4 5" xfId="3906" xr:uid="{00000000-0005-0000-0000-0000F0110000}"/>
    <cellStyle name="Accent4 6" xfId="3907" xr:uid="{00000000-0005-0000-0000-0000F1110000}"/>
    <cellStyle name="Accent4 7" xfId="3908" xr:uid="{00000000-0005-0000-0000-0000F2110000}"/>
    <cellStyle name="Accent4 8" xfId="3909" xr:uid="{00000000-0005-0000-0000-0000F3110000}"/>
    <cellStyle name="Accent5 - 20%" xfId="3910" xr:uid="{00000000-0005-0000-0000-0000F4110000}"/>
    <cellStyle name="Accent5 - 20% 2" xfId="3911" xr:uid="{00000000-0005-0000-0000-0000F5110000}"/>
    <cellStyle name="Accent5 - 20% 3" xfId="3912" xr:uid="{00000000-0005-0000-0000-0000F6110000}"/>
    <cellStyle name="Accent5 - 20% 4" xfId="3913" xr:uid="{00000000-0005-0000-0000-0000F7110000}"/>
    <cellStyle name="Accent5 - 20% 5" xfId="3914" xr:uid="{00000000-0005-0000-0000-0000F8110000}"/>
    <cellStyle name="Accent5 - 20% 6" xfId="3915" xr:uid="{00000000-0005-0000-0000-0000F9110000}"/>
    <cellStyle name="Accent5 - 20% 7" xfId="3916" xr:uid="{00000000-0005-0000-0000-0000FA110000}"/>
    <cellStyle name="Accent5 - 20%_0709 services purchased 2009 with actuals (2)" xfId="3917" xr:uid="{00000000-0005-0000-0000-0000FB110000}"/>
    <cellStyle name="Accent5 - 40%" xfId="3918" xr:uid="{00000000-0005-0000-0000-0000FC110000}"/>
    <cellStyle name="Accent5 - 40% 2" xfId="3919" xr:uid="{00000000-0005-0000-0000-0000FD110000}"/>
    <cellStyle name="Accent5 - 40% 3" xfId="3920" xr:uid="{00000000-0005-0000-0000-0000FE110000}"/>
    <cellStyle name="Accent5 - 40% 4" xfId="3921" xr:uid="{00000000-0005-0000-0000-0000FF110000}"/>
    <cellStyle name="Accent5 - 40% 5" xfId="3922" xr:uid="{00000000-0005-0000-0000-000000120000}"/>
    <cellStyle name="Accent5 - 40% 6" xfId="3923" xr:uid="{00000000-0005-0000-0000-000001120000}"/>
    <cellStyle name="Accent5 - 40% 7" xfId="3924" xr:uid="{00000000-0005-0000-0000-000002120000}"/>
    <cellStyle name="Accent5 - 40%_0709 services purchased 2009 with actuals (2)" xfId="3925" xr:uid="{00000000-0005-0000-0000-000003120000}"/>
    <cellStyle name="Accent5 - 60%" xfId="3926" xr:uid="{00000000-0005-0000-0000-000004120000}"/>
    <cellStyle name="Accent5 2" xfId="3927" xr:uid="{00000000-0005-0000-0000-000005120000}"/>
    <cellStyle name="Accent5 2 2" xfId="3928" xr:uid="{00000000-0005-0000-0000-000006120000}"/>
    <cellStyle name="Accent5 2 3" xfId="3929" xr:uid="{00000000-0005-0000-0000-000007120000}"/>
    <cellStyle name="Accent5 2 4" xfId="3930" xr:uid="{00000000-0005-0000-0000-000008120000}"/>
    <cellStyle name="Accent5 2 5" xfId="3931" xr:uid="{00000000-0005-0000-0000-000009120000}"/>
    <cellStyle name="Accent5 2_Segment Detail" xfId="7697" xr:uid="{00000000-0005-0000-0000-00000A120000}"/>
    <cellStyle name="Accent5 3" xfId="3932" xr:uid="{00000000-0005-0000-0000-00000B120000}"/>
    <cellStyle name="Accent5 4" xfId="3933" xr:uid="{00000000-0005-0000-0000-00000C120000}"/>
    <cellStyle name="Accent5 5" xfId="3934" xr:uid="{00000000-0005-0000-0000-00000D120000}"/>
    <cellStyle name="Accent5 6" xfId="3935" xr:uid="{00000000-0005-0000-0000-00000E120000}"/>
    <cellStyle name="Accent5 7" xfId="3936" xr:uid="{00000000-0005-0000-0000-00000F120000}"/>
    <cellStyle name="Accent5 8" xfId="3937" xr:uid="{00000000-0005-0000-0000-000010120000}"/>
    <cellStyle name="Accent6 - 20%" xfId="3938" xr:uid="{00000000-0005-0000-0000-000011120000}"/>
    <cellStyle name="Accent6 - 20% 2" xfId="3939" xr:uid="{00000000-0005-0000-0000-000012120000}"/>
    <cellStyle name="Accent6 - 20% 3" xfId="3940" xr:uid="{00000000-0005-0000-0000-000013120000}"/>
    <cellStyle name="Accent6 - 20% 4" xfId="3941" xr:uid="{00000000-0005-0000-0000-000014120000}"/>
    <cellStyle name="Accent6 - 20% 5" xfId="3942" xr:uid="{00000000-0005-0000-0000-000015120000}"/>
    <cellStyle name="Accent6 - 20% 6" xfId="3943" xr:uid="{00000000-0005-0000-0000-000016120000}"/>
    <cellStyle name="Accent6 - 20% 7" xfId="3944" xr:uid="{00000000-0005-0000-0000-000017120000}"/>
    <cellStyle name="Accent6 - 20%_0709 services purchased 2009 with actuals (2)" xfId="3945" xr:uid="{00000000-0005-0000-0000-000018120000}"/>
    <cellStyle name="Accent6 - 40%" xfId="3946" xr:uid="{00000000-0005-0000-0000-000019120000}"/>
    <cellStyle name="Accent6 - 40% 2" xfId="3947" xr:uid="{00000000-0005-0000-0000-00001A120000}"/>
    <cellStyle name="Accent6 - 40% 3" xfId="3948" xr:uid="{00000000-0005-0000-0000-00001B120000}"/>
    <cellStyle name="Accent6 - 40% 4" xfId="3949" xr:uid="{00000000-0005-0000-0000-00001C120000}"/>
    <cellStyle name="Accent6 - 40% 5" xfId="3950" xr:uid="{00000000-0005-0000-0000-00001D120000}"/>
    <cellStyle name="Accent6 - 40% 6" xfId="3951" xr:uid="{00000000-0005-0000-0000-00001E120000}"/>
    <cellStyle name="Accent6 - 40% 7" xfId="3952" xr:uid="{00000000-0005-0000-0000-00001F120000}"/>
    <cellStyle name="Accent6 - 40%_0709 services purchased 2009 with actuals (2)" xfId="3953" xr:uid="{00000000-0005-0000-0000-000020120000}"/>
    <cellStyle name="Accent6 - 60%" xfId="3954" xr:uid="{00000000-0005-0000-0000-000021120000}"/>
    <cellStyle name="Accent6 2" xfId="3955" xr:uid="{00000000-0005-0000-0000-000022120000}"/>
    <cellStyle name="Accent6 2 2" xfId="3956" xr:uid="{00000000-0005-0000-0000-000023120000}"/>
    <cellStyle name="Accent6 2 3" xfId="3957" xr:uid="{00000000-0005-0000-0000-000024120000}"/>
    <cellStyle name="Accent6 2 4" xfId="3958" xr:uid="{00000000-0005-0000-0000-000025120000}"/>
    <cellStyle name="Accent6 2 5" xfId="3959" xr:uid="{00000000-0005-0000-0000-000026120000}"/>
    <cellStyle name="Accent6 2_Segment Detail" xfId="7698" xr:uid="{00000000-0005-0000-0000-000027120000}"/>
    <cellStyle name="Accent6 3" xfId="3960" xr:uid="{00000000-0005-0000-0000-000028120000}"/>
    <cellStyle name="Accent6 4" xfId="3961" xr:uid="{00000000-0005-0000-0000-000029120000}"/>
    <cellStyle name="Accent6 5" xfId="3962" xr:uid="{00000000-0005-0000-0000-00002A120000}"/>
    <cellStyle name="Accent6 6" xfId="3963" xr:uid="{00000000-0005-0000-0000-00002B120000}"/>
    <cellStyle name="Accent6 7" xfId="3964" xr:uid="{00000000-0005-0000-0000-00002C120000}"/>
    <cellStyle name="Accent6 8" xfId="3965" xr:uid="{00000000-0005-0000-0000-00002D120000}"/>
    <cellStyle name="Account" xfId="3966" xr:uid="{00000000-0005-0000-0000-00002E120000}"/>
    <cellStyle name="Account 2" xfId="6885" xr:uid="{00000000-0005-0000-0000-00002F120000}"/>
    <cellStyle name="Account_Segment Detail" xfId="7699" xr:uid="{00000000-0005-0000-0000-000030120000}"/>
    <cellStyle name="Accounting" xfId="3967" xr:uid="{00000000-0005-0000-0000-000031120000}"/>
    <cellStyle name="Accounting (Double)" xfId="3968" xr:uid="{00000000-0005-0000-0000-000032120000}"/>
    <cellStyle name="Accounting (Single)" xfId="3969" xr:uid="{00000000-0005-0000-0000-000033120000}"/>
    <cellStyle name="Accounting Dollar" xfId="3970" xr:uid="{00000000-0005-0000-0000-000034120000}"/>
    <cellStyle name="Accounting Dollar (Double)" xfId="3971" xr:uid="{00000000-0005-0000-0000-000035120000}"/>
    <cellStyle name="Accounting Dollar_Segment Detail" xfId="7700" xr:uid="{00000000-0005-0000-0000-000036120000}"/>
    <cellStyle name="Accounting_Book4 (9)" xfId="3972" xr:uid="{00000000-0005-0000-0000-000037120000}"/>
    <cellStyle name="Acct'ing no symb[0]" xfId="3973" xr:uid="{00000000-0005-0000-0000-000038120000}"/>
    <cellStyle name="Acct'ing no symb[2]" xfId="3974" xr:uid="{00000000-0005-0000-0000-000039120000}"/>
    <cellStyle name="Acct'ing[0]" xfId="3975" xr:uid="{00000000-0005-0000-0000-00003A120000}"/>
    <cellStyle name="Acct'ing[2]" xfId="3976" xr:uid="{00000000-0005-0000-0000-00003B120000}"/>
    <cellStyle name="Across" xfId="3977" xr:uid="{00000000-0005-0000-0000-00003C120000}"/>
    <cellStyle name="act" xfId="3978" xr:uid="{00000000-0005-0000-0000-00003D120000}"/>
    <cellStyle name="active" xfId="3979" xr:uid="{00000000-0005-0000-0000-00003E120000}"/>
    <cellStyle name="active 2" xfId="3980" xr:uid="{00000000-0005-0000-0000-00003F120000}"/>
    <cellStyle name="active 2 2" xfId="6886" xr:uid="{00000000-0005-0000-0000-000040120000}"/>
    <cellStyle name="active 2_Segment Detail" xfId="7702" xr:uid="{00000000-0005-0000-0000-000041120000}"/>
    <cellStyle name="active 3" xfId="3981" xr:uid="{00000000-0005-0000-0000-000042120000}"/>
    <cellStyle name="active 4" xfId="3982" xr:uid="{00000000-0005-0000-0000-000043120000}"/>
    <cellStyle name="active 5" xfId="3983" xr:uid="{00000000-0005-0000-0000-000044120000}"/>
    <cellStyle name="active 6" xfId="3984" xr:uid="{00000000-0005-0000-0000-000045120000}"/>
    <cellStyle name="active 7" xfId="3985" xr:uid="{00000000-0005-0000-0000-000046120000}"/>
    <cellStyle name="active 8" xfId="3986" xr:uid="{00000000-0005-0000-0000-000047120000}"/>
    <cellStyle name="active_Segment Detail" xfId="7701" xr:uid="{00000000-0005-0000-0000-000048120000}"/>
    <cellStyle name="Actual Date" xfId="3987" xr:uid="{00000000-0005-0000-0000-000049120000}"/>
    <cellStyle name="adj_share" xfId="3988" xr:uid="{00000000-0005-0000-0000-00004A120000}"/>
    <cellStyle name="Adjusted" xfId="3989" xr:uid="{00000000-0005-0000-0000-00004B120000}"/>
    <cellStyle name="Adjusted 2" xfId="6486" xr:uid="{00000000-0005-0000-0000-00004C120000}"/>
    <cellStyle name="Adjusted 2 2" xfId="6887" xr:uid="{00000000-0005-0000-0000-00004D120000}"/>
    <cellStyle name="Adjusted 2_Segment Detail" xfId="7704" xr:uid="{00000000-0005-0000-0000-00004E120000}"/>
    <cellStyle name="Adjusted 3" xfId="6888" xr:uid="{00000000-0005-0000-0000-00004F120000}"/>
    <cellStyle name="Adjusted_Segment Detail" xfId="7703" xr:uid="{00000000-0005-0000-0000-000050120000}"/>
    <cellStyle name="Admin_Cur0" xfId="3990" xr:uid="{00000000-0005-0000-0000-000051120000}"/>
    <cellStyle name="AFE" xfId="3991" xr:uid="{00000000-0005-0000-0000-000052120000}"/>
    <cellStyle name="Afjusted" xfId="3992" xr:uid="{00000000-0005-0000-0000-000053120000}"/>
    <cellStyle name="Afjusted 2" xfId="6487" xr:uid="{00000000-0005-0000-0000-000054120000}"/>
    <cellStyle name="Afjusted_Segment Detail" xfId="7705" xr:uid="{00000000-0005-0000-0000-000055120000}"/>
    <cellStyle name="Akzent1" xfId="3993" xr:uid="{00000000-0005-0000-0000-000056120000}"/>
    <cellStyle name="Akzent2" xfId="3994" xr:uid="{00000000-0005-0000-0000-000057120000}"/>
    <cellStyle name="Akzent3" xfId="3995" xr:uid="{00000000-0005-0000-0000-000058120000}"/>
    <cellStyle name="Akzent4" xfId="3996" xr:uid="{00000000-0005-0000-0000-000059120000}"/>
    <cellStyle name="Akzent5" xfId="3997" xr:uid="{00000000-0005-0000-0000-00005A120000}"/>
    <cellStyle name="Akzent6" xfId="3998" xr:uid="{00000000-0005-0000-0000-00005B120000}"/>
    <cellStyle name="Amount" xfId="3999" xr:uid="{00000000-0005-0000-0000-00005C120000}"/>
    <cellStyle name="ARC-RRC" xfId="4000" xr:uid="{00000000-0005-0000-0000-00005D120000}"/>
    <cellStyle name="ARC-RRC 2" xfId="4001" xr:uid="{00000000-0005-0000-0000-00005E120000}"/>
    <cellStyle name="ARC-RRC 3" xfId="6676" xr:uid="{00000000-0005-0000-0000-00005F120000}"/>
    <cellStyle name="ARC-RRC 4" xfId="4002" xr:uid="{00000000-0005-0000-0000-000060120000}"/>
    <cellStyle name="ARC-RRC Input" xfId="4003" xr:uid="{00000000-0005-0000-0000-000061120000}"/>
    <cellStyle name="ARC-RRC_Segment Detail" xfId="7706" xr:uid="{00000000-0005-0000-0000-000062120000}"/>
    <cellStyle name="args.style" xfId="4004" xr:uid="{00000000-0005-0000-0000-000063120000}"/>
    <cellStyle name="Arial 10" xfId="4005" xr:uid="{00000000-0005-0000-0000-000064120000}"/>
    <cellStyle name="Arial 12" xfId="4006" xr:uid="{00000000-0005-0000-0000-000065120000}"/>
    <cellStyle name="AS1" xfId="4007" xr:uid="{00000000-0005-0000-0000-000066120000}"/>
    <cellStyle name="AS2" xfId="4008" xr:uid="{00000000-0005-0000-0000-000067120000}"/>
    <cellStyle name="AS3" xfId="4009" xr:uid="{00000000-0005-0000-0000-000068120000}"/>
    <cellStyle name="AS4" xfId="4010" xr:uid="{00000000-0005-0000-0000-000069120000}"/>
    <cellStyle name="AS5" xfId="4011" xr:uid="{00000000-0005-0000-0000-00006A120000}"/>
    <cellStyle name="at" xfId="4012" xr:uid="{00000000-0005-0000-0000-00006B120000}"/>
    <cellStyle name="at 2" xfId="6488" xr:uid="{00000000-0005-0000-0000-00006C120000}"/>
    <cellStyle name="at 2 2" xfId="6889" xr:uid="{00000000-0005-0000-0000-00006D120000}"/>
    <cellStyle name="at 2_Segment Detail" xfId="7708" xr:uid="{00000000-0005-0000-0000-00006E120000}"/>
    <cellStyle name="at 3" xfId="6890" xr:uid="{00000000-0005-0000-0000-00006F120000}"/>
    <cellStyle name="at_Segment Detail" xfId="7707" xr:uid="{00000000-0005-0000-0000-000070120000}"/>
    <cellStyle name="Ausgabe" xfId="4013" xr:uid="{00000000-0005-0000-0000-000071120000}"/>
    <cellStyle name="Ausgabe 2" xfId="6891" xr:uid="{00000000-0005-0000-0000-000072120000}"/>
    <cellStyle name="Ausgabe_Segment Detail" xfId="7709" xr:uid="{00000000-0005-0000-0000-000073120000}"/>
    <cellStyle name="AutoFormat" xfId="4014" xr:uid="{00000000-0005-0000-0000-000074120000}"/>
    <cellStyle name="AutoFormat 10" xfId="4015" xr:uid="{00000000-0005-0000-0000-000075120000}"/>
    <cellStyle name="AutoFormat 2" xfId="4016" xr:uid="{00000000-0005-0000-0000-000076120000}"/>
    <cellStyle name="AutoFormat 3" xfId="4017" xr:uid="{00000000-0005-0000-0000-000077120000}"/>
    <cellStyle name="AutoFormat 4" xfId="4018" xr:uid="{00000000-0005-0000-0000-000078120000}"/>
    <cellStyle name="AutoFormat 4 2" xfId="6677" xr:uid="{00000000-0005-0000-0000-000079120000}"/>
    <cellStyle name="AutoFormat 4_Segment Detail" xfId="7710" xr:uid="{00000000-0005-0000-0000-00007A120000}"/>
    <cellStyle name="AutoFormat 5" xfId="4019" xr:uid="{00000000-0005-0000-0000-00007B120000}"/>
    <cellStyle name="AutoFormat 6" xfId="4020" xr:uid="{00000000-0005-0000-0000-00007C120000}"/>
    <cellStyle name="AutoFormat 7" xfId="4021" xr:uid="{00000000-0005-0000-0000-00007D120000}"/>
    <cellStyle name="AutoFormat 8" xfId="4022" xr:uid="{00000000-0005-0000-0000-00007E120000}"/>
    <cellStyle name="AutoFormat 9" xfId="4023" xr:uid="{00000000-0005-0000-0000-00007F120000}"/>
    <cellStyle name="AutoFormat_Argentina - Feb 2010" xfId="6678" xr:uid="{00000000-0005-0000-0000-000080120000}"/>
    <cellStyle name="Availability" xfId="4024" xr:uid="{00000000-0005-0000-0000-000081120000}"/>
    <cellStyle name="Avertissement" xfId="6679" xr:uid="{00000000-0005-0000-0000-000082120000}"/>
    <cellStyle name="b" xfId="4025" xr:uid="{00000000-0005-0000-0000-000083120000}"/>
    <cellStyle name="b 2" xfId="6489" xr:uid="{00000000-0005-0000-0000-000084120000}"/>
    <cellStyle name="b 2 2" xfId="6892" xr:uid="{00000000-0005-0000-0000-000085120000}"/>
    <cellStyle name="b 2_Segment Detail" xfId="7712" xr:uid="{00000000-0005-0000-0000-000086120000}"/>
    <cellStyle name="b 3" xfId="6893" xr:uid="{00000000-0005-0000-0000-000087120000}"/>
    <cellStyle name="b%0" xfId="4026" xr:uid="{00000000-0005-0000-0000-000088120000}"/>
    <cellStyle name="b%1" xfId="4027" xr:uid="{00000000-0005-0000-0000-000089120000}"/>
    <cellStyle name="b%2" xfId="4028" xr:uid="{00000000-0005-0000-0000-00008A120000}"/>
    <cellStyle name="b_05 21 06 CEN Valuation " xfId="4029" xr:uid="{00000000-0005-0000-0000-00008B120000}"/>
    <cellStyle name="b_05 21 06 CEN Valuation _Segment Detail" xfId="7713" xr:uid="{00000000-0005-0000-0000-00008C120000}"/>
    <cellStyle name="b_15 LBO Model_new" xfId="4030" xr:uid="{00000000-0005-0000-0000-00008D120000}"/>
    <cellStyle name="b_15 LBO Model_new 2" xfId="6490" xr:uid="{00000000-0005-0000-0000-00008E120000}"/>
    <cellStyle name="b_15 LBO Model_new 2 2" xfId="6894" xr:uid="{00000000-0005-0000-0000-00008F120000}"/>
    <cellStyle name="b_15 LBO Model_new 2 2_Segment Detail" xfId="7716" xr:uid="{00000000-0005-0000-0000-000090120000}"/>
    <cellStyle name="b_15 LBO Model_new 2_Segment Detail" xfId="7715" xr:uid="{00000000-0005-0000-0000-000091120000}"/>
    <cellStyle name="b_15 LBO Model_new 3" xfId="6895" xr:uid="{00000000-0005-0000-0000-000092120000}"/>
    <cellStyle name="b_15 LBO Model_new 3_Segment Detail" xfId="7717" xr:uid="{00000000-0005-0000-0000-000093120000}"/>
    <cellStyle name="b_15 LBO Model_new_Segment Detail" xfId="7714" xr:uid="{00000000-0005-0000-0000-000094120000}"/>
    <cellStyle name="b_CA OnePager Data" xfId="4031" xr:uid="{00000000-0005-0000-0000-000095120000}"/>
    <cellStyle name="b_CA OnePager Data_Segment Detail" xfId="7718" xr:uid="{00000000-0005-0000-0000-000096120000}"/>
    <cellStyle name="b_Debt Buyback PCR Excel v6" xfId="4032" xr:uid="{00000000-0005-0000-0000-000097120000}"/>
    <cellStyle name="b_Debt Buyback PCR Excel v6 2" xfId="6491" xr:uid="{00000000-0005-0000-0000-000098120000}"/>
    <cellStyle name="b_Debt Buyback PCR Excel v6 2 2" xfId="6896" xr:uid="{00000000-0005-0000-0000-000099120000}"/>
    <cellStyle name="b_Debt Buyback PCR Excel v6 2 2_Segment Detail" xfId="7721" xr:uid="{00000000-0005-0000-0000-00009A120000}"/>
    <cellStyle name="b_Debt Buyback PCR Excel v6 2_Segment Detail" xfId="7720" xr:uid="{00000000-0005-0000-0000-00009B120000}"/>
    <cellStyle name="b_Debt Buyback PCR Excel v6 3" xfId="6897" xr:uid="{00000000-0005-0000-0000-00009C120000}"/>
    <cellStyle name="b_Debt Buyback PCR Excel v6 3_Segment Detail" xfId="7722" xr:uid="{00000000-0005-0000-0000-00009D120000}"/>
    <cellStyle name="b_Debt Buyback PCR Excel v6_Segment Detail" xfId="7719" xr:uid="{00000000-0005-0000-0000-00009E120000}"/>
    <cellStyle name="b_EDS Simple v130" xfId="4033" xr:uid="{00000000-0005-0000-0000-00009F120000}"/>
    <cellStyle name="b_EDS Simple v130_Segment Detail" xfId="7723" xr:uid="{00000000-0005-0000-0000-0000A0120000}"/>
    <cellStyle name="b_Forecast Cash Flow F08101507" xfId="4034" xr:uid="{00000000-0005-0000-0000-0000A1120000}"/>
    <cellStyle name="b_Forecast Cash Flow F08101507 2" xfId="6492" xr:uid="{00000000-0005-0000-0000-0000A2120000}"/>
    <cellStyle name="b_Forecast Cash Flow F08101507 2 2" xfId="6898" xr:uid="{00000000-0005-0000-0000-0000A3120000}"/>
    <cellStyle name="b_Forecast Cash Flow F08101507 2 2_Segment Detail" xfId="7726" xr:uid="{00000000-0005-0000-0000-0000A4120000}"/>
    <cellStyle name="b_Forecast Cash Flow F08101507 2_Segment Detail" xfId="7725" xr:uid="{00000000-0005-0000-0000-0000A5120000}"/>
    <cellStyle name="b_Forecast Cash Flow F08101507 3" xfId="6899" xr:uid="{00000000-0005-0000-0000-0000A6120000}"/>
    <cellStyle name="b_Forecast Cash Flow F08101507 3_Segment Detail" xfId="7727" xr:uid="{00000000-0005-0000-0000-0000A7120000}"/>
    <cellStyle name="b_Forecast Cash Flow F08101507_Segment Detail" xfId="7724" xr:uid="{00000000-0005-0000-0000-0000A8120000}"/>
    <cellStyle name="b_Gartner Model (JW)" xfId="4035" xr:uid="{00000000-0005-0000-0000-0000A9120000}"/>
    <cellStyle name="b_Gartner Model (JW) 2" xfId="6493" xr:uid="{00000000-0005-0000-0000-0000AA120000}"/>
    <cellStyle name="b_Gartner Model (JW) 2 2" xfId="6900" xr:uid="{00000000-0005-0000-0000-0000AB120000}"/>
    <cellStyle name="b_Gartner Model (JW) 2 2_Segment Detail" xfId="7730" xr:uid="{00000000-0005-0000-0000-0000AC120000}"/>
    <cellStyle name="b_Gartner Model (JW) 2_Segment Detail" xfId="7729" xr:uid="{00000000-0005-0000-0000-0000AD120000}"/>
    <cellStyle name="b_Gartner Model (JW) 3" xfId="6901" xr:uid="{00000000-0005-0000-0000-0000AE120000}"/>
    <cellStyle name="b_Gartner Model (JW) 3_Segment Detail" xfId="7731" xr:uid="{00000000-0005-0000-0000-0000AF120000}"/>
    <cellStyle name="b_Gartner Model (JW)_Segment Detail" xfId="7728" xr:uid="{00000000-0005-0000-0000-0000B0120000}"/>
    <cellStyle name="b_LBO Model_v44" xfId="4036" xr:uid="{00000000-0005-0000-0000-0000B1120000}"/>
    <cellStyle name="b_LBO Model_v44_Segment Detail" xfId="7732" xr:uid="{00000000-0005-0000-0000-0000B2120000}"/>
    <cellStyle name="b_LBO Model_v5" xfId="4037" xr:uid="{00000000-0005-0000-0000-0000B3120000}"/>
    <cellStyle name="b_LBO Model_v5_Segment Detail" xfId="7733" xr:uid="{00000000-0005-0000-0000-0000B4120000}"/>
    <cellStyle name="b_LBO Model_v9" xfId="4038" xr:uid="{00000000-0005-0000-0000-0000B5120000}"/>
    <cellStyle name="b_LBO Model_v9_Segment Detail" xfId="7734" xr:uid="{00000000-0005-0000-0000-0000B6120000}"/>
    <cellStyle name="b_LBO_v11" xfId="4039" xr:uid="{00000000-0005-0000-0000-0000B7120000}"/>
    <cellStyle name="b_LBO_v11_Segment Detail" xfId="7735" xr:uid="{00000000-0005-0000-0000-0000B8120000}"/>
    <cellStyle name="b_Segment Detail" xfId="7711" xr:uid="{00000000-0005-0000-0000-0000B9120000}"/>
    <cellStyle name="b_Sheet1" xfId="4040" xr:uid="{00000000-0005-0000-0000-0000BA120000}"/>
    <cellStyle name="b_Sheet1_Segment Detail" xfId="7736" xr:uid="{00000000-0005-0000-0000-0000BB120000}"/>
    <cellStyle name="b_SLP I" xfId="4041" xr:uid="{00000000-0005-0000-0000-0000BC120000}"/>
    <cellStyle name="b_SLP I_Segment Detail" xfId="7737" xr:uid="{00000000-0005-0000-0000-0000BD120000}"/>
    <cellStyle name="b_Sovereign Tax Model 12-1-06 (2)" xfId="4042" xr:uid="{00000000-0005-0000-0000-0000BE120000}"/>
    <cellStyle name="b_Sovereign Tax Model 12-1-06 (2) 2" xfId="6494" xr:uid="{00000000-0005-0000-0000-0000BF120000}"/>
    <cellStyle name="b_Sovereign Tax Model 12-1-06 (2) 2 2" xfId="6902" xr:uid="{00000000-0005-0000-0000-0000C0120000}"/>
    <cellStyle name="b_Sovereign Tax Model 12-1-06 (2) 2 2_Segment Detail" xfId="7740" xr:uid="{00000000-0005-0000-0000-0000C1120000}"/>
    <cellStyle name="b_Sovereign Tax Model 12-1-06 (2) 2_Segment Detail" xfId="7739" xr:uid="{00000000-0005-0000-0000-0000C2120000}"/>
    <cellStyle name="b_Sovereign Tax Model 12-1-06 (2) 3" xfId="6903" xr:uid="{00000000-0005-0000-0000-0000C3120000}"/>
    <cellStyle name="b_Sovereign Tax Model 12-1-06 (2) 3_Segment Detail" xfId="7741" xr:uid="{00000000-0005-0000-0000-0000C4120000}"/>
    <cellStyle name="b_Sovereign Tax Model 12-1-06 (2)_Segment Detail" xfId="7738" xr:uid="{00000000-0005-0000-0000-0000C5120000}"/>
    <cellStyle name="b_Sovereign Tax Model 12-3-06 v2" xfId="4043" xr:uid="{00000000-0005-0000-0000-0000C6120000}"/>
    <cellStyle name="b_Sovereign Tax Model 12-3-06 v2 2" xfId="6495" xr:uid="{00000000-0005-0000-0000-0000C7120000}"/>
    <cellStyle name="b_Sovereign Tax Model 12-3-06 v2 2 2" xfId="6904" xr:uid="{00000000-0005-0000-0000-0000C8120000}"/>
    <cellStyle name="b_Sovereign Tax Model 12-3-06 v2 2 2_Segment Detail" xfId="7744" xr:uid="{00000000-0005-0000-0000-0000C9120000}"/>
    <cellStyle name="b_Sovereign Tax Model 12-3-06 v2 2_Segment Detail" xfId="7743" xr:uid="{00000000-0005-0000-0000-0000CA120000}"/>
    <cellStyle name="b_Sovereign Tax Model 12-3-06 v2 3" xfId="6905" xr:uid="{00000000-0005-0000-0000-0000CB120000}"/>
    <cellStyle name="b_Sovereign Tax Model 12-3-06 v2 3_Segment Detail" xfId="7745" xr:uid="{00000000-0005-0000-0000-0000CC120000}"/>
    <cellStyle name="b_Sovereign Tax Model 12-3-06 v2_Segment Detail" xfId="7742" xr:uid="{00000000-0005-0000-0000-0000CD120000}"/>
    <cellStyle name="b0" xfId="4044" xr:uid="{00000000-0005-0000-0000-0000CE120000}"/>
    <cellStyle name="b09" xfId="4045" xr:uid="{00000000-0005-0000-0000-0000CF120000}"/>
    <cellStyle name="b1" xfId="4046" xr:uid="{00000000-0005-0000-0000-0000D0120000}"/>
    <cellStyle name="b2" xfId="4047" xr:uid="{00000000-0005-0000-0000-0000D1120000}"/>
    <cellStyle name="b7" xfId="4048" xr:uid="{00000000-0005-0000-0000-0000D2120000}"/>
    <cellStyle name="Bad 2" xfId="4049" xr:uid="{00000000-0005-0000-0000-0000D3120000}"/>
    <cellStyle name="Bad 2 2" xfId="4050" xr:uid="{00000000-0005-0000-0000-0000D4120000}"/>
    <cellStyle name="Bad 2 3" xfId="4051" xr:uid="{00000000-0005-0000-0000-0000D5120000}"/>
    <cellStyle name="Bad 2 4" xfId="4052" xr:uid="{00000000-0005-0000-0000-0000D6120000}"/>
    <cellStyle name="Bad 2 5" xfId="4053" xr:uid="{00000000-0005-0000-0000-0000D7120000}"/>
    <cellStyle name="Bad 2_Segment Detail" xfId="7746" xr:uid="{00000000-0005-0000-0000-0000D8120000}"/>
    <cellStyle name="Bad 3" xfId="4054" xr:uid="{00000000-0005-0000-0000-0000D9120000}"/>
    <cellStyle name="Bad 4" xfId="4055" xr:uid="{00000000-0005-0000-0000-0000DA120000}"/>
    <cellStyle name="Bad 5" xfId="4056" xr:uid="{00000000-0005-0000-0000-0000DB120000}"/>
    <cellStyle name="Bad 6" xfId="4057" xr:uid="{00000000-0005-0000-0000-0000DC120000}"/>
    <cellStyle name="Bad 7" xfId="4058" xr:uid="{00000000-0005-0000-0000-0000DD120000}"/>
    <cellStyle name="Bad 8" xfId="4059" xr:uid="{00000000-0005-0000-0000-0000DE120000}"/>
    <cellStyle name="bal sheet" xfId="4060" xr:uid="{00000000-0005-0000-0000-0000DF120000}"/>
    <cellStyle name="bal sheet 2" xfId="6496" xr:uid="{00000000-0005-0000-0000-0000E0120000}"/>
    <cellStyle name="bal sheet 2 2" xfId="6906" xr:uid="{00000000-0005-0000-0000-0000E1120000}"/>
    <cellStyle name="bal sheet 2_Segment Detail" xfId="7748" xr:uid="{00000000-0005-0000-0000-0000E2120000}"/>
    <cellStyle name="bal sheet 3" xfId="6907" xr:uid="{00000000-0005-0000-0000-0000E3120000}"/>
    <cellStyle name="bal sheet_Segment Detail" xfId="7747" xr:uid="{00000000-0005-0000-0000-0000E4120000}"/>
    <cellStyle name="BalanceSheet" xfId="4061" xr:uid="{00000000-0005-0000-0000-0000E5120000}"/>
    <cellStyle name="BalcSht" xfId="4062" xr:uid="{00000000-0005-0000-0000-0000E6120000}"/>
    <cellStyle name="Banner" xfId="4063" xr:uid="{00000000-0005-0000-0000-0000E7120000}"/>
    <cellStyle name="Basic" xfId="4064" xr:uid="{00000000-0005-0000-0000-0000E8120000}"/>
    <cellStyle name="bbox" xfId="6908" xr:uid="{00000000-0005-0000-0000-0000E9120000}"/>
    <cellStyle name="Berechnung" xfId="4065" xr:uid="{00000000-0005-0000-0000-0000EA120000}"/>
    <cellStyle name="big-font" xfId="6909" xr:uid="{00000000-0005-0000-0000-0000EB120000}"/>
    <cellStyle name="BilanzKonten" xfId="4066" xr:uid="{00000000-0005-0000-0000-0000EC120000}"/>
    <cellStyle name="BilanzKopf" xfId="4067" xr:uid="{00000000-0005-0000-0000-0000ED120000}"/>
    <cellStyle name="BilanzZahlen" xfId="4068" xr:uid="{00000000-0005-0000-0000-0000EE120000}"/>
    <cellStyle name="BilanzZahlenDetail" xfId="4069" xr:uid="{00000000-0005-0000-0000-0000EF120000}"/>
    <cellStyle name="BilanzZahlenProzent" xfId="4070" xr:uid="{00000000-0005-0000-0000-0000F0120000}"/>
    <cellStyle name="BilanzZahlenProzentDetail" xfId="4071" xr:uid="{00000000-0005-0000-0000-0000F1120000}"/>
    <cellStyle name="Billing" xfId="4072" xr:uid="{00000000-0005-0000-0000-0000F2120000}"/>
    <cellStyle name="Billing 2" xfId="6680" xr:uid="{00000000-0005-0000-0000-0000F3120000}"/>
    <cellStyle name="Billing_Segment Detail" xfId="7749" xr:uid="{00000000-0005-0000-0000-0000F4120000}"/>
    <cellStyle name="Billion" xfId="6910" xr:uid="{00000000-0005-0000-0000-0000F5120000}"/>
    <cellStyle name="BLACK" xfId="4073" xr:uid="{00000000-0005-0000-0000-0000F6120000}"/>
    <cellStyle name="black-white" xfId="6911" xr:uid="{00000000-0005-0000-0000-0000F7120000}"/>
    <cellStyle name="black-white small" xfId="6912" xr:uid="{00000000-0005-0000-0000-0000F8120000}"/>
    <cellStyle name="black-white_Segment Detail" xfId="7750" xr:uid="{00000000-0005-0000-0000-0000F9120000}"/>
    <cellStyle name="blank" xfId="4074" xr:uid="{00000000-0005-0000-0000-0000FA120000}"/>
    <cellStyle name="Block" xfId="4075" xr:uid="{00000000-0005-0000-0000-0000FB120000}"/>
    <cellStyle name="blocked" xfId="4076" xr:uid="{00000000-0005-0000-0000-0000FC120000}"/>
    <cellStyle name="Blue" xfId="4077" xr:uid="{00000000-0005-0000-0000-0000FD120000}"/>
    <cellStyle name="Blue - Normal" xfId="6913" xr:uid="{00000000-0005-0000-0000-0000FE120000}"/>
    <cellStyle name="Blue - small" xfId="6914" xr:uid="{00000000-0005-0000-0000-0000FF120000}"/>
    <cellStyle name="Blue - underline, small" xfId="6915" xr:uid="{00000000-0005-0000-0000-000000130000}"/>
    <cellStyle name="blue currency" xfId="4078" xr:uid="{00000000-0005-0000-0000-000001130000}"/>
    <cellStyle name="BLUE date" xfId="4079" xr:uid="{00000000-0005-0000-0000-000002130000}"/>
    <cellStyle name="Blue Font" xfId="4080" xr:uid="{00000000-0005-0000-0000-000003130000}"/>
    <cellStyle name="blue shading" xfId="6916" xr:uid="{00000000-0005-0000-0000-000004130000}"/>
    <cellStyle name="blue$00" xfId="4081" xr:uid="{00000000-0005-0000-0000-000005130000}"/>
    <cellStyle name="blue_Book4 (9)" xfId="6917" xr:uid="{00000000-0005-0000-0000-000006130000}"/>
    <cellStyle name="bluepercent" xfId="6918" xr:uid="{00000000-0005-0000-0000-000007130000}"/>
    <cellStyle name="bo" xfId="6919" xr:uid="{00000000-0005-0000-0000-000008130000}"/>
    <cellStyle name="Body" xfId="4082" xr:uid="{00000000-0005-0000-0000-000009130000}"/>
    <cellStyle name="Body1" xfId="4083" xr:uid="{00000000-0005-0000-0000-00000A130000}"/>
    <cellStyle name="Body1 10" xfId="4084" xr:uid="{00000000-0005-0000-0000-00000B130000}"/>
    <cellStyle name="Body1 11" xfId="4085" xr:uid="{00000000-0005-0000-0000-00000C130000}"/>
    <cellStyle name="Body1 12" xfId="4086" xr:uid="{00000000-0005-0000-0000-00000D130000}"/>
    <cellStyle name="Body1 13" xfId="4087" xr:uid="{00000000-0005-0000-0000-00000E130000}"/>
    <cellStyle name="Body1 14" xfId="4088" xr:uid="{00000000-0005-0000-0000-00000F130000}"/>
    <cellStyle name="Body1 2" xfId="4089" xr:uid="{00000000-0005-0000-0000-000010130000}"/>
    <cellStyle name="Body1 2 2" xfId="6920" xr:uid="{00000000-0005-0000-0000-000011130000}"/>
    <cellStyle name="Body1 2_Segment Detail" xfId="7752" xr:uid="{00000000-0005-0000-0000-000012130000}"/>
    <cellStyle name="Body1 3" xfId="4090" xr:uid="{00000000-0005-0000-0000-000013130000}"/>
    <cellStyle name="Body1 4" xfId="4091" xr:uid="{00000000-0005-0000-0000-000014130000}"/>
    <cellStyle name="Body1 5" xfId="4092" xr:uid="{00000000-0005-0000-0000-000015130000}"/>
    <cellStyle name="Body1 6" xfId="4093" xr:uid="{00000000-0005-0000-0000-000016130000}"/>
    <cellStyle name="Body1 7" xfId="4094" xr:uid="{00000000-0005-0000-0000-000017130000}"/>
    <cellStyle name="Body1 8" xfId="4095" xr:uid="{00000000-0005-0000-0000-000018130000}"/>
    <cellStyle name="Body1 9" xfId="4096" xr:uid="{00000000-0005-0000-0000-000019130000}"/>
    <cellStyle name="Body1_Segment Detail" xfId="7751" xr:uid="{00000000-0005-0000-0000-00001A130000}"/>
    <cellStyle name="Body2" xfId="4097" xr:uid="{00000000-0005-0000-0000-00001B130000}"/>
    <cellStyle name="Body2 10" xfId="4098" xr:uid="{00000000-0005-0000-0000-00001C130000}"/>
    <cellStyle name="Body2 11" xfId="4099" xr:uid="{00000000-0005-0000-0000-00001D130000}"/>
    <cellStyle name="Body2 12" xfId="4100" xr:uid="{00000000-0005-0000-0000-00001E130000}"/>
    <cellStyle name="Body2 13" xfId="4101" xr:uid="{00000000-0005-0000-0000-00001F130000}"/>
    <cellStyle name="Body2 14" xfId="4102" xr:uid="{00000000-0005-0000-0000-000020130000}"/>
    <cellStyle name="Body2 2" xfId="4103" xr:uid="{00000000-0005-0000-0000-000021130000}"/>
    <cellStyle name="Body2 2 2" xfId="6921" xr:uid="{00000000-0005-0000-0000-000022130000}"/>
    <cellStyle name="Body2 2_Segment Detail" xfId="7753" xr:uid="{00000000-0005-0000-0000-000023130000}"/>
    <cellStyle name="Body2 3" xfId="4104" xr:uid="{00000000-0005-0000-0000-000024130000}"/>
    <cellStyle name="Body2 4" xfId="4105" xr:uid="{00000000-0005-0000-0000-000025130000}"/>
    <cellStyle name="Body2 5" xfId="4106" xr:uid="{00000000-0005-0000-0000-000026130000}"/>
    <cellStyle name="Body2 6" xfId="4107" xr:uid="{00000000-0005-0000-0000-000027130000}"/>
    <cellStyle name="Body2 7" xfId="4108" xr:uid="{00000000-0005-0000-0000-000028130000}"/>
    <cellStyle name="Body2 8" xfId="4109" xr:uid="{00000000-0005-0000-0000-000029130000}"/>
    <cellStyle name="Body2 9" xfId="4110" xr:uid="{00000000-0005-0000-0000-00002A130000}"/>
    <cellStyle name="Body2_0709 services purchased 2009 with actuals (2)" xfId="4111" xr:uid="{00000000-0005-0000-0000-00002B130000}"/>
    <cellStyle name="Body3" xfId="4112" xr:uid="{00000000-0005-0000-0000-00002C130000}"/>
    <cellStyle name="Body3 2" xfId="4113" xr:uid="{00000000-0005-0000-0000-00002D130000}"/>
    <cellStyle name="Body3 2 2" xfId="6922" xr:uid="{00000000-0005-0000-0000-00002E130000}"/>
    <cellStyle name="Body3 2_Segment Detail" xfId="7755" xr:uid="{00000000-0005-0000-0000-00002F130000}"/>
    <cellStyle name="Body3_Segment Detail" xfId="7754" xr:uid="{00000000-0005-0000-0000-000030130000}"/>
    <cellStyle name="Body4" xfId="4114" xr:uid="{00000000-0005-0000-0000-000031130000}"/>
    <cellStyle name="Body4 10" xfId="4115" xr:uid="{00000000-0005-0000-0000-000032130000}"/>
    <cellStyle name="Body4 11" xfId="4116" xr:uid="{00000000-0005-0000-0000-000033130000}"/>
    <cellStyle name="Body4 12" xfId="4117" xr:uid="{00000000-0005-0000-0000-000034130000}"/>
    <cellStyle name="Body4 13" xfId="4118" xr:uid="{00000000-0005-0000-0000-000035130000}"/>
    <cellStyle name="Body4 14" xfId="4119" xr:uid="{00000000-0005-0000-0000-000036130000}"/>
    <cellStyle name="Body4 2" xfId="4120" xr:uid="{00000000-0005-0000-0000-000037130000}"/>
    <cellStyle name="Body4 2 2" xfId="6923" xr:uid="{00000000-0005-0000-0000-000038130000}"/>
    <cellStyle name="Body4 2_Segment Detail" xfId="7756" xr:uid="{00000000-0005-0000-0000-000039130000}"/>
    <cellStyle name="Body4 3" xfId="4121" xr:uid="{00000000-0005-0000-0000-00003A130000}"/>
    <cellStyle name="Body4 4" xfId="4122" xr:uid="{00000000-0005-0000-0000-00003B130000}"/>
    <cellStyle name="Body4 5" xfId="4123" xr:uid="{00000000-0005-0000-0000-00003C130000}"/>
    <cellStyle name="Body4 6" xfId="4124" xr:uid="{00000000-0005-0000-0000-00003D130000}"/>
    <cellStyle name="Body4 7" xfId="4125" xr:uid="{00000000-0005-0000-0000-00003E130000}"/>
    <cellStyle name="Body4 8" xfId="4126" xr:uid="{00000000-0005-0000-0000-00003F130000}"/>
    <cellStyle name="Body4 9" xfId="4127" xr:uid="{00000000-0005-0000-0000-000040130000}"/>
    <cellStyle name="Body4_0709 services purchased 2009 with actuals (2)" xfId="4128" xr:uid="{00000000-0005-0000-0000-000041130000}"/>
    <cellStyle name="Bold/Border" xfId="4129" xr:uid="{00000000-0005-0000-0000-000042130000}"/>
    <cellStyle name="Bold/Border 2" xfId="6497" xr:uid="{00000000-0005-0000-0000-000043130000}"/>
    <cellStyle name="Bold/Border 2 2" xfId="6924" xr:uid="{00000000-0005-0000-0000-000044130000}"/>
    <cellStyle name="Bold/Border 2_Segment Detail" xfId="7758" xr:uid="{00000000-0005-0000-0000-000045130000}"/>
    <cellStyle name="Bold/Border 3" xfId="6925" xr:uid="{00000000-0005-0000-0000-000046130000}"/>
    <cellStyle name="Bold/Border_Segment Detail" xfId="7757" xr:uid="{00000000-0005-0000-0000-000047130000}"/>
    <cellStyle name="BOM-DOWN" xfId="4130" xr:uid="{00000000-0005-0000-0000-000048130000}"/>
    <cellStyle name="bord" xfId="6926" xr:uid="{00000000-0005-0000-0000-000049130000}"/>
    <cellStyle name="Border Heavy" xfId="4131" xr:uid="{00000000-0005-0000-0000-00004A130000}"/>
    <cellStyle name="Border Thin" xfId="4132" xr:uid="{00000000-0005-0000-0000-00004B130000}"/>
    <cellStyle name="Bottom" xfId="6927" xr:uid="{00000000-0005-0000-0000-00004C130000}"/>
    <cellStyle name="Bottom bold border" xfId="4133" xr:uid="{00000000-0005-0000-0000-00004D130000}"/>
    <cellStyle name="Bottom single border" xfId="4134" xr:uid="{00000000-0005-0000-0000-00004E130000}"/>
    <cellStyle name="Bottom single border 2" xfId="6498" xr:uid="{00000000-0005-0000-0000-00004F130000}"/>
    <cellStyle name="Bottom single border_Segment Detail" xfId="7760" xr:uid="{00000000-0005-0000-0000-000050130000}"/>
    <cellStyle name="Bottom_Segment Detail" xfId="7759" xr:uid="{00000000-0005-0000-0000-000051130000}"/>
    <cellStyle name="bottom-title" xfId="6928" xr:uid="{00000000-0005-0000-0000-000052130000}"/>
    <cellStyle name="bout" xfId="6929" xr:uid="{00000000-0005-0000-0000-000053130000}"/>
    <cellStyle name="Box/Shade" xfId="4135" xr:uid="{00000000-0005-0000-0000-000054130000}"/>
    <cellStyle name="Box_Small" xfId="4136" xr:uid="{00000000-0005-0000-0000-000055130000}"/>
    <cellStyle name="Brand Default 2" xfId="4137" xr:uid="{00000000-0005-0000-0000-000056130000}"/>
    <cellStyle name="Brand Default_Book4" xfId="4138" xr:uid="{00000000-0005-0000-0000-000057130000}"/>
    <cellStyle name="Brand Percent" xfId="4139" xr:uid="{00000000-0005-0000-0000-000058130000}"/>
    <cellStyle name="Brand Subtitle without Underline" xfId="4140" xr:uid="{00000000-0005-0000-0000-000059130000}"/>
    <cellStyle name="Breadcrumb" xfId="4141" xr:uid="{00000000-0005-0000-0000-00005A130000}"/>
    <cellStyle name="Breadcrumb 10" xfId="4142" xr:uid="{00000000-0005-0000-0000-00005B130000}"/>
    <cellStyle name="Breadcrumb 10 2" xfId="6500" xr:uid="{00000000-0005-0000-0000-00005C130000}"/>
    <cellStyle name="Breadcrumb 10 2 2" xfId="6930" xr:uid="{00000000-0005-0000-0000-00005D130000}"/>
    <cellStyle name="Breadcrumb 10 2_Segment Detail" xfId="7763" xr:uid="{00000000-0005-0000-0000-00005E130000}"/>
    <cellStyle name="Breadcrumb 10 3" xfId="6931" xr:uid="{00000000-0005-0000-0000-00005F130000}"/>
    <cellStyle name="Breadcrumb 10_Segment Detail" xfId="7762" xr:uid="{00000000-0005-0000-0000-000060130000}"/>
    <cellStyle name="Breadcrumb 11" xfId="6499" xr:uid="{00000000-0005-0000-0000-000061130000}"/>
    <cellStyle name="Breadcrumb 11 2" xfId="6932" xr:uid="{00000000-0005-0000-0000-000062130000}"/>
    <cellStyle name="Breadcrumb 11_Segment Detail" xfId="7764" xr:uid="{00000000-0005-0000-0000-000063130000}"/>
    <cellStyle name="Breadcrumb 12" xfId="6933" xr:uid="{00000000-0005-0000-0000-000064130000}"/>
    <cellStyle name="Breadcrumb 2" xfId="4143" xr:uid="{00000000-0005-0000-0000-000065130000}"/>
    <cellStyle name="Breadcrumb 2 2" xfId="6501" xr:uid="{00000000-0005-0000-0000-000066130000}"/>
    <cellStyle name="Breadcrumb 2 2 2" xfId="6934" xr:uid="{00000000-0005-0000-0000-000067130000}"/>
    <cellStyle name="Breadcrumb 2 2_Segment Detail" xfId="7766" xr:uid="{00000000-0005-0000-0000-000068130000}"/>
    <cellStyle name="Breadcrumb 2 3" xfId="6935" xr:uid="{00000000-0005-0000-0000-000069130000}"/>
    <cellStyle name="Breadcrumb 2_Segment Detail" xfId="7765" xr:uid="{00000000-0005-0000-0000-00006A130000}"/>
    <cellStyle name="Breadcrumb 3" xfId="4144" xr:uid="{00000000-0005-0000-0000-00006B130000}"/>
    <cellStyle name="Breadcrumb 3 2" xfId="6502" xr:uid="{00000000-0005-0000-0000-00006C130000}"/>
    <cellStyle name="Breadcrumb 3 2 2" xfId="6936" xr:uid="{00000000-0005-0000-0000-00006D130000}"/>
    <cellStyle name="Breadcrumb 3 2_Segment Detail" xfId="7768" xr:uid="{00000000-0005-0000-0000-00006E130000}"/>
    <cellStyle name="Breadcrumb 3 3" xfId="6937" xr:uid="{00000000-0005-0000-0000-00006F130000}"/>
    <cellStyle name="Breadcrumb 3_Segment Detail" xfId="7767" xr:uid="{00000000-0005-0000-0000-000070130000}"/>
    <cellStyle name="Breadcrumb 4" xfId="4145" xr:uid="{00000000-0005-0000-0000-000071130000}"/>
    <cellStyle name="Breadcrumb 4 2" xfId="6503" xr:uid="{00000000-0005-0000-0000-000072130000}"/>
    <cellStyle name="Breadcrumb 4 2 2" xfId="6938" xr:uid="{00000000-0005-0000-0000-000073130000}"/>
    <cellStyle name="Breadcrumb 4 2_Segment Detail" xfId="7770" xr:uid="{00000000-0005-0000-0000-000074130000}"/>
    <cellStyle name="Breadcrumb 4 3" xfId="6939" xr:uid="{00000000-0005-0000-0000-000075130000}"/>
    <cellStyle name="Breadcrumb 4_Segment Detail" xfId="7769" xr:uid="{00000000-0005-0000-0000-000076130000}"/>
    <cellStyle name="Breadcrumb 5" xfId="4146" xr:uid="{00000000-0005-0000-0000-000077130000}"/>
    <cellStyle name="Breadcrumb 5 2" xfId="6504" xr:uid="{00000000-0005-0000-0000-000078130000}"/>
    <cellStyle name="Breadcrumb 5 2 2" xfId="6940" xr:uid="{00000000-0005-0000-0000-000079130000}"/>
    <cellStyle name="Breadcrumb 5 2_Segment Detail" xfId="7772" xr:uid="{00000000-0005-0000-0000-00007A130000}"/>
    <cellStyle name="Breadcrumb 5 3" xfId="6941" xr:uid="{00000000-0005-0000-0000-00007B130000}"/>
    <cellStyle name="Breadcrumb 5_Segment Detail" xfId="7771" xr:uid="{00000000-0005-0000-0000-00007C130000}"/>
    <cellStyle name="Breadcrumb 6" xfId="4147" xr:uid="{00000000-0005-0000-0000-00007D130000}"/>
    <cellStyle name="Breadcrumb 6 2" xfId="6505" xr:uid="{00000000-0005-0000-0000-00007E130000}"/>
    <cellStyle name="Breadcrumb 6 2 2" xfId="6942" xr:uid="{00000000-0005-0000-0000-00007F130000}"/>
    <cellStyle name="Breadcrumb 6 2_Segment Detail" xfId="7774" xr:uid="{00000000-0005-0000-0000-000080130000}"/>
    <cellStyle name="Breadcrumb 6 3" xfId="6943" xr:uid="{00000000-0005-0000-0000-000081130000}"/>
    <cellStyle name="Breadcrumb 6_Segment Detail" xfId="7773" xr:uid="{00000000-0005-0000-0000-000082130000}"/>
    <cellStyle name="Breadcrumb 7" xfId="4148" xr:uid="{00000000-0005-0000-0000-000083130000}"/>
    <cellStyle name="Breadcrumb 7 2" xfId="6506" xr:uid="{00000000-0005-0000-0000-000084130000}"/>
    <cellStyle name="Breadcrumb 7 2 2" xfId="6944" xr:uid="{00000000-0005-0000-0000-000085130000}"/>
    <cellStyle name="Breadcrumb 7 2_Segment Detail" xfId="7776" xr:uid="{00000000-0005-0000-0000-000086130000}"/>
    <cellStyle name="Breadcrumb 7 3" xfId="6945" xr:uid="{00000000-0005-0000-0000-000087130000}"/>
    <cellStyle name="Breadcrumb 7_Segment Detail" xfId="7775" xr:uid="{00000000-0005-0000-0000-000088130000}"/>
    <cellStyle name="Breadcrumb 8" xfId="4149" xr:uid="{00000000-0005-0000-0000-000089130000}"/>
    <cellStyle name="Breadcrumb 8 2" xfId="6507" xr:uid="{00000000-0005-0000-0000-00008A130000}"/>
    <cellStyle name="Breadcrumb 8 2 2" xfId="6946" xr:uid="{00000000-0005-0000-0000-00008B130000}"/>
    <cellStyle name="Breadcrumb 8 2_Segment Detail" xfId="7778" xr:uid="{00000000-0005-0000-0000-00008C130000}"/>
    <cellStyle name="Breadcrumb 8 3" xfId="6947" xr:uid="{00000000-0005-0000-0000-00008D130000}"/>
    <cellStyle name="Breadcrumb 8_Segment Detail" xfId="7777" xr:uid="{00000000-0005-0000-0000-00008E130000}"/>
    <cellStyle name="Breadcrumb 9" xfId="4150" xr:uid="{00000000-0005-0000-0000-00008F130000}"/>
    <cellStyle name="Breadcrumb 9 2" xfId="6508" xr:uid="{00000000-0005-0000-0000-000090130000}"/>
    <cellStyle name="Breadcrumb 9 2 2" xfId="6948" xr:uid="{00000000-0005-0000-0000-000091130000}"/>
    <cellStyle name="Breadcrumb 9 2_Segment Detail" xfId="7780" xr:uid="{00000000-0005-0000-0000-000092130000}"/>
    <cellStyle name="Breadcrumb 9 3" xfId="6949" xr:uid="{00000000-0005-0000-0000-000093130000}"/>
    <cellStyle name="Breadcrumb 9_Segment Detail" xfId="7779" xr:uid="{00000000-0005-0000-0000-000094130000}"/>
    <cellStyle name="Breadcrumb_Segment Detail" xfId="7761" xr:uid="{00000000-0005-0000-0000-000095130000}"/>
    <cellStyle name="Break" xfId="4151" xr:uid="{00000000-0005-0000-0000-000096130000}"/>
    <cellStyle name="British Pound" xfId="4152" xr:uid="{00000000-0005-0000-0000-000097130000}"/>
    <cellStyle name="British Pound[1]" xfId="4153" xr:uid="{00000000-0005-0000-0000-000098130000}"/>
    <cellStyle name="British Pound[1] 2" xfId="6950" xr:uid="{00000000-0005-0000-0000-000099130000}"/>
    <cellStyle name="British Pound[1]_Segment Detail" xfId="7781" xr:uid="{00000000-0005-0000-0000-00009A130000}"/>
    <cellStyle name="British Pound[2]" xfId="4154" xr:uid="{00000000-0005-0000-0000-00009B130000}"/>
    <cellStyle name="British Pound[2] 2" xfId="6509" xr:uid="{00000000-0005-0000-0000-00009C130000}"/>
    <cellStyle name="British Pound[2]_Segment Detail" xfId="7782" xr:uid="{00000000-0005-0000-0000-00009D130000}"/>
    <cellStyle name="British Pound_DCF" xfId="4155" xr:uid="{00000000-0005-0000-0000-00009E130000}"/>
    <cellStyle name="bt" xfId="6951" xr:uid="{00000000-0005-0000-0000-00009F130000}"/>
    <cellStyle name="btit" xfId="6952" xr:uid="{00000000-0005-0000-0000-0000A0130000}"/>
    <cellStyle name="Buena" xfId="4156" xr:uid="{00000000-0005-0000-0000-0000A1130000}"/>
    <cellStyle name="Bullet" xfId="4157" xr:uid="{00000000-0005-0000-0000-0000A2130000}"/>
    <cellStyle name="c" xfId="4158" xr:uid="{00000000-0005-0000-0000-0000A3130000}"/>
    <cellStyle name="C:\WINNT" xfId="4159" xr:uid="{00000000-0005-0000-0000-0000A4130000}"/>
    <cellStyle name="c_Bal Sheets" xfId="4160" xr:uid="{00000000-0005-0000-0000-0000A5130000}"/>
    <cellStyle name="c_Bal Sheets_Segment Detail" xfId="7784" xr:uid="{00000000-0005-0000-0000-0000A6130000}"/>
    <cellStyle name="c_Credit (2)" xfId="4161" xr:uid="{00000000-0005-0000-0000-0000A7130000}"/>
    <cellStyle name="c_Credit (2)_Segment Detail" xfId="7785" xr:uid="{00000000-0005-0000-0000-0000A8130000}"/>
    <cellStyle name="c_Earnings" xfId="4162" xr:uid="{00000000-0005-0000-0000-0000A9130000}"/>
    <cellStyle name="c_Earnings (2)" xfId="4163" xr:uid="{00000000-0005-0000-0000-0000AA130000}"/>
    <cellStyle name="c_Earnings (2)_Segment Detail" xfId="7787" xr:uid="{00000000-0005-0000-0000-0000AB130000}"/>
    <cellStyle name="c_Earnings_Segment Detail" xfId="7786" xr:uid="{00000000-0005-0000-0000-0000AC130000}"/>
    <cellStyle name="c_Grouse+Pelican" xfId="6953" xr:uid="{00000000-0005-0000-0000-0000AD130000}"/>
    <cellStyle name="c_Grouse+Pelican_Segment Detail" xfId="7788" xr:uid="{00000000-0005-0000-0000-0000AE130000}"/>
    <cellStyle name="c_Hist Inputs (2)" xfId="4164" xr:uid="{00000000-0005-0000-0000-0000AF130000}"/>
    <cellStyle name="c_Hist Inputs (2)_Segment Detail" xfId="7789" xr:uid="{00000000-0005-0000-0000-0000B0130000}"/>
    <cellStyle name="c_LBO Summary" xfId="4165" xr:uid="{00000000-0005-0000-0000-0000B1130000}"/>
    <cellStyle name="c_LBO Summary_Segment Detail" xfId="7790" xr:uid="{00000000-0005-0000-0000-0000B2130000}"/>
    <cellStyle name="c_Macros" xfId="6954" xr:uid="{00000000-0005-0000-0000-0000B3130000}"/>
    <cellStyle name="c_Macros (2)" xfId="6955" xr:uid="{00000000-0005-0000-0000-0000B4130000}"/>
    <cellStyle name="c_Macros (2)_Segment Detail" xfId="7792" xr:uid="{00000000-0005-0000-0000-0000B5130000}"/>
    <cellStyle name="c_Macros_Segment Detail" xfId="7791" xr:uid="{00000000-0005-0000-0000-0000B6130000}"/>
    <cellStyle name="c_Manager (2)" xfId="6956" xr:uid="{00000000-0005-0000-0000-0000B7130000}"/>
    <cellStyle name="c_Manager (2)_Segment Detail" xfId="7793" xr:uid="{00000000-0005-0000-0000-0000B8130000}"/>
    <cellStyle name="c_Schedules" xfId="4166" xr:uid="{00000000-0005-0000-0000-0000B9130000}"/>
    <cellStyle name="c_Schedules_Segment Detail" xfId="7794" xr:uid="{00000000-0005-0000-0000-0000BA130000}"/>
    <cellStyle name="c_Segment Detail" xfId="7783" xr:uid="{00000000-0005-0000-0000-0000BB130000}"/>
    <cellStyle name="c_Trans Assump (2)" xfId="4167" xr:uid="{00000000-0005-0000-0000-0000BC130000}"/>
    <cellStyle name="c_Trans Assump (2)_Segment Detail" xfId="7795" xr:uid="{00000000-0005-0000-0000-0000BD130000}"/>
    <cellStyle name="c_Unit Price Sen. (2)" xfId="4168" xr:uid="{00000000-0005-0000-0000-0000BE130000}"/>
    <cellStyle name="c_Unit Price Sen. (2)_Segment Detail" xfId="7796" xr:uid="{00000000-0005-0000-0000-0000BF130000}"/>
    <cellStyle name="c_Weekly Market Update-07-04-2003-final" xfId="6957" xr:uid="{00000000-0005-0000-0000-0000C0130000}"/>
    <cellStyle name="c_Weekly Market Update-07-04-2003-final_2010 Cash Plan" xfId="6958" xr:uid="{00000000-0005-0000-0000-0000C1130000}"/>
    <cellStyle name="c_Weekly Market Update-07-04-2003-final_2010 Cash Plan v1" xfId="6959" xr:uid="{00000000-0005-0000-0000-0000C2130000}"/>
    <cellStyle name="c_Weekly Market Update-07-04-2003-final_2010 Cash Plan v1_Segment Detail" xfId="7799" xr:uid="{00000000-0005-0000-0000-0000C3130000}"/>
    <cellStyle name="c_Weekly Market Update-07-04-2003-final_2010 Cash Plan_Segment Detail" xfId="7798" xr:uid="{00000000-0005-0000-0000-0000C4130000}"/>
    <cellStyle name="c_Weekly Market Update-07-04-2003-final_Segment Detail" xfId="7797" xr:uid="{00000000-0005-0000-0000-0000C5130000}"/>
    <cellStyle name="c0" xfId="6960" xr:uid="{00000000-0005-0000-0000-0000C6130000}"/>
    <cellStyle name="C00A" xfId="4169" xr:uid="{00000000-0005-0000-0000-0000C7130000}"/>
    <cellStyle name="C00B" xfId="4170" xr:uid="{00000000-0005-0000-0000-0000C8130000}"/>
    <cellStyle name="C00L" xfId="4171" xr:uid="{00000000-0005-0000-0000-0000C9130000}"/>
    <cellStyle name="C01A" xfId="4172" xr:uid="{00000000-0005-0000-0000-0000CA130000}"/>
    <cellStyle name="C01B" xfId="4173" xr:uid="{00000000-0005-0000-0000-0000CB130000}"/>
    <cellStyle name="C01H" xfId="4174" xr:uid="{00000000-0005-0000-0000-0000CC130000}"/>
    <cellStyle name="C01L" xfId="4175" xr:uid="{00000000-0005-0000-0000-0000CD130000}"/>
    <cellStyle name="C02A" xfId="4176" xr:uid="{00000000-0005-0000-0000-0000CE130000}"/>
    <cellStyle name="C02A 2" xfId="6510" xr:uid="{00000000-0005-0000-0000-0000CF130000}"/>
    <cellStyle name="C02A 2 2" xfId="6961" xr:uid="{00000000-0005-0000-0000-0000D0130000}"/>
    <cellStyle name="C02A 2_Segment Detail" xfId="7801" xr:uid="{00000000-0005-0000-0000-0000D1130000}"/>
    <cellStyle name="C02A 3" xfId="6962" xr:uid="{00000000-0005-0000-0000-0000D2130000}"/>
    <cellStyle name="C02A_Segment Detail" xfId="7800" xr:uid="{00000000-0005-0000-0000-0000D3130000}"/>
    <cellStyle name="C02B" xfId="4177" xr:uid="{00000000-0005-0000-0000-0000D4130000}"/>
    <cellStyle name="C02H" xfId="4178" xr:uid="{00000000-0005-0000-0000-0000D5130000}"/>
    <cellStyle name="C02L" xfId="4179" xr:uid="{00000000-0005-0000-0000-0000D6130000}"/>
    <cellStyle name="C03A" xfId="4180" xr:uid="{00000000-0005-0000-0000-0000D7130000}"/>
    <cellStyle name="C03B" xfId="4181" xr:uid="{00000000-0005-0000-0000-0000D8130000}"/>
    <cellStyle name="C03H" xfId="4182" xr:uid="{00000000-0005-0000-0000-0000D9130000}"/>
    <cellStyle name="C03L" xfId="4183" xr:uid="{00000000-0005-0000-0000-0000DA130000}"/>
    <cellStyle name="C04A" xfId="4184" xr:uid="{00000000-0005-0000-0000-0000DB130000}"/>
    <cellStyle name="C04B" xfId="4185" xr:uid="{00000000-0005-0000-0000-0000DC130000}"/>
    <cellStyle name="C04H" xfId="4186" xr:uid="{00000000-0005-0000-0000-0000DD130000}"/>
    <cellStyle name="C04L" xfId="4187" xr:uid="{00000000-0005-0000-0000-0000DE130000}"/>
    <cellStyle name="C05A" xfId="4188" xr:uid="{00000000-0005-0000-0000-0000DF130000}"/>
    <cellStyle name="C05B" xfId="4189" xr:uid="{00000000-0005-0000-0000-0000E0130000}"/>
    <cellStyle name="C05H" xfId="4190" xr:uid="{00000000-0005-0000-0000-0000E1130000}"/>
    <cellStyle name="C05L" xfId="4191" xr:uid="{00000000-0005-0000-0000-0000E2130000}"/>
    <cellStyle name="C06A" xfId="4192" xr:uid="{00000000-0005-0000-0000-0000E3130000}"/>
    <cellStyle name="C06B" xfId="4193" xr:uid="{00000000-0005-0000-0000-0000E4130000}"/>
    <cellStyle name="C06H" xfId="4194" xr:uid="{00000000-0005-0000-0000-0000E5130000}"/>
    <cellStyle name="C06L" xfId="4195" xr:uid="{00000000-0005-0000-0000-0000E6130000}"/>
    <cellStyle name="C07A" xfId="4196" xr:uid="{00000000-0005-0000-0000-0000E7130000}"/>
    <cellStyle name="C07B" xfId="4197" xr:uid="{00000000-0005-0000-0000-0000E8130000}"/>
    <cellStyle name="C07H" xfId="4198" xr:uid="{00000000-0005-0000-0000-0000E9130000}"/>
    <cellStyle name="C07L" xfId="4199" xr:uid="{00000000-0005-0000-0000-0000EA130000}"/>
    <cellStyle name="c1" xfId="6963" xr:uid="{00000000-0005-0000-0000-0000EB130000}"/>
    <cellStyle name="cach" xfId="6964" xr:uid="{00000000-0005-0000-0000-0000EC130000}"/>
    <cellStyle name="Calc Currency (0)" xfId="4200" xr:uid="{00000000-0005-0000-0000-0000ED130000}"/>
    <cellStyle name="Calc Currency (0) 10" xfId="4201" xr:uid="{00000000-0005-0000-0000-0000EE130000}"/>
    <cellStyle name="Calc Currency (0) 11" xfId="4202" xr:uid="{00000000-0005-0000-0000-0000EF130000}"/>
    <cellStyle name="Calc Currency (0) 12" xfId="4203" xr:uid="{00000000-0005-0000-0000-0000F0130000}"/>
    <cellStyle name="Calc Currency (0) 13" xfId="4204" xr:uid="{00000000-0005-0000-0000-0000F1130000}"/>
    <cellStyle name="Calc Currency (0) 14" xfId="4205" xr:uid="{00000000-0005-0000-0000-0000F2130000}"/>
    <cellStyle name="Calc Currency (0) 15" xfId="4206" xr:uid="{00000000-0005-0000-0000-0000F3130000}"/>
    <cellStyle name="Calc Currency (0) 16" xfId="4207" xr:uid="{00000000-0005-0000-0000-0000F4130000}"/>
    <cellStyle name="Calc Currency (0) 17" xfId="4208" xr:uid="{00000000-0005-0000-0000-0000F5130000}"/>
    <cellStyle name="Calc Currency (0) 18" xfId="4209" xr:uid="{00000000-0005-0000-0000-0000F6130000}"/>
    <cellStyle name="Calc Currency (0) 19" xfId="4210" xr:uid="{00000000-0005-0000-0000-0000F7130000}"/>
    <cellStyle name="Calc Currency (0) 2" xfId="4211" xr:uid="{00000000-0005-0000-0000-0000F8130000}"/>
    <cellStyle name="Calc Currency (0) 2 2" xfId="4212" xr:uid="{00000000-0005-0000-0000-0000F9130000}"/>
    <cellStyle name="Calc Currency (0) 2_EMEA 3YP 081709 DFW v4" xfId="4213" xr:uid="{00000000-0005-0000-0000-0000FA130000}"/>
    <cellStyle name="Calc Currency (0) 20" xfId="4214" xr:uid="{00000000-0005-0000-0000-0000FB130000}"/>
    <cellStyle name="Calc Currency (0) 21" xfId="4215" xr:uid="{00000000-0005-0000-0000-0000FC130000}"/>
    <cellStyle name="Calc Currency (0) 3" xfId="4216" xr:uid="{00000000-0005-0000-0000-0000FD130000}"/>
    <cellStyle name="Calc Currency (0) 4" xfId="4217" xr:uid="{00000000-0005-0000-0000-0000FE130000}"/>
    <cellStyle name="Calc Currency (0) 5" xfId="4218" xr:uid="{00000000-0005-0000-0000-0000FF130000}"/>
    <cellStyle name="Calc Currency (0) 5 2" xfId="6965" xr:uid="{00000000-0005-0000-0000-000000140000}"/>
    <cellStyle name="Calc Currency (0) 5_Segment Detail" xfId="7802" xr:uid="{00000000-0005-0000-0000-000001140000}"/>
    <cellStyle name="Calc Currency (0) 6" xfId="4219" xr:uid="{00000000-0005-0000-0000-000002140000}"/>
    <cellStyle name="Calc Currency (0) 7" xfId="4220" xr:uid="{00000000-0005-0000-0000-000003140000}"/>
    <cellStyle name="Calc Currency (0) 8" xfId="4221" xr:uid="{00000000-0005-0000-0000-000004140000}"/>
    <cellStyle name="Calc Currency (0) 9" xfId="4222" xr:uid="{00000000-0005-0000-0000-000005140000}"/>
    <cellStyle name="Calc Currency (0)_2010 3Y Plan 080109 0% Growth" xfId="4223" xr:uid="{00000000-0005-0000-0000-000006140000}"/>
    <cellStyle name="Calc Currency (2)" xfId="4224" xr:uid="{00000000-0005-0000-0000-000007140000}"/>
    <cellStyle name="Calc Currency (2) 10" xfId="4225" xr:uid="{00000000-0005-0000-0000-000008140000}"/>
    <cellStyle name="Calc Currency (2) 11" xfId="4226" xr:uid="{00000000-0005-0000-0000-000009140000}"/>
    <cellStyle name="Calc Currency (2) 12" xfId="4227" xr:uid="{00000000-0005-0000-0000-00000A140000}"/>
    <cellStyle name="Calc Currency (2) 13" xfId="4228" xr:uid="{00000000-0005-0000-0000-00000B140000}"/>
    <cellStyle name="Calc Currency (2) 14" xfId="4229" xr:uid="{00000000-0005-0000-0000-00000C140000}"/>
    <cellStyle name="Calc Currency (2) 15" xfId="4230" xr:uid="{00000000-0005-0000-0000-00000D140000}"/>
    <cellStyle name="Calc Currency (2) 16" xfId="4231" xr:uid="{00000000-0005-0000-0000-00000E140000}"/>
    <cellStyle name="Calc Currency (2) 17" xfId="4232" xr:uid="{00000000-0005-0000-0000-00000F140000}"/>
    <cellStyle name="Calc Currency (2) 18" xfId="4233" xr:uid="{00000000-0005-0000-0000-000010140000}"/>
    <cellStyle name="Calc Currency (2) 19" xfId="4234" xr:uid="{00000000-0005-0000-0000-000011140000}"/>
    <cellStyle name="Calc Currency (2) 2" xfId="4235" xr:uid="{00000000-0005-0000-0000-000012140000}"/>
    <cellStyle name="Calc Currency (2) 2 2" xfId="4236" xr:uid="{00000000-0005-0000-0000-000013140000}"/>
    <cellStyle name="Calc Currency (2) 2_EMEA 3YP 081709 DFW v4" xfId="4237" xr:uid="{00000000-0005-0000-0000-000014140000}"/>
    <cellStyle name="Calc Currency (2) 20" xfId="4238" xr:uid="{00000000-0005-0000-0000-000015140000}"/>
    <cellStyle name="Calc Currency (2) 21" xfId="4239" xr:uid="{00000000-0005-0000-0000-000016140000}"/>
    <cellStyle name="Calc Currency (2) 3" xfId="4240" xr:uid="{00000000-0005-0000-0000-000017140000}"/>
    <cellStyle name="Calc Currency (2) 4" xfId="4241" xr:uid="{00000000-0005-0000-0000-000018140000}"/>
    <cellStyle name="Calc Currency (2) 5" xfId="4242" xr:uid="{00000000-0005-0000-0000-000019140000}"/>
    <cellStyle name="Calc Currency (2) 5 2" xfId="6966" xr:uid="{00000000-0005-0000-0000-00001A140000}"/>
    <cellStyle name="Calc Currency (2) 5_Segment Detail" xfId="7803" xr:uid="{00000000-0005-0000-0000-00001B140000}"/>
    <cellStyle name="Calc Currency (2) 6" xfId="4243" xr:uid="{00000000-0005-0000-0000-00001C140000}"/>
    <cellStyle name="Calc Currency (2) 7" xfId="4244" xr:uid="{00000000-0005-0000-0000-00001D140000}"/>
    <cellStyle name="Calc Currency (2) 8" xfId="4245" xr:uid="{00000000-0005-0000-0000-00001E140000}"/>
    <cellStyle name="Calc Currency (2) 9" xfId="4246" xr:uid="{00000000-0005-0000-0000-00001F140000}"/>
    <cellStyle name="Calc Currency (2)_5 yr plan-updated-05-03-09-DAVID (2)" xfId="4247" xr:uid="{00000000-0005-0000-0000-000020140000}"/>
    <cellStyle name="Calc Percent (0)" xfId="4248" xr:uid="{00000000-0005-0000-0000-000021140000}"/>
    <cellStyle name="Calc Percent (0) 10" xfId="4249" xr:uid="{00000000-0005-0000-0000-000022140000}"/>
    <cellStyle name="Calc Percent (0) 11" xfId="4250" xr:uid="{00000000-0005-0000-0000-000023140000}"/>
    <cellStyle name="Calc Percent (0) 12" xfId="4251" xr:uid="{00000000-0005-0000-0000-000024140000}"/>
    <cellStyle name="Calc Percent (0) 13" xfId="4252" xr:uid="{00000000-0005-0000-0000-000025140000}"/>
    <cellStyle name="Calc Percent (0) 14" xfId="4253" xr:uid="{00000000-0005-0000-0000-000026140000}"/>
    <cellStyle name="Calc Percent (0) 15" xfId="4254" xr:uid="{00000000-0005-0000-0000-000027140000}"/>
    <cellStyle name="Calc Percent (0) 16" xfId="4255" xr:uid="{00000000-0005-0000-0000-000028140000}"/>
    <cellStyle name="Calc Percent (0) 17" xfId="4256" xr:uid="{00000000-0005-0000-0000-000029140000}"/>
    <cellStyle name="Calc Percent (0) 18" xfId="4257" xr:uid="{00000000-0005-0000-0000-00002A140000}"/>
    <cellStyle name="Calc Percent (0) 19" xfId="4258" xr:uid="{00000000-0005-0000-0000-00002B140000}"/>
    <cellStyle name="Calc Percent (0) 2" xfId="4259" xr:uid="{00000000-0005-0000-0000-00002C140000}"/>
    <cellStyle name="Calc Percent (0) 2 2" xfId="4260" xr:uid="{00000000-0005-0000-0000-00002D140000}"/>
    <cellStyle name="Calc Percent (0) 2_EMEA 3YP 081709 DFW v4" xfId="4261" xr:uid="{00000000-0005-0000-0000-00002E140000}"/>
    <cellStyle name="Calc Percent (0) 20" xfId="4262" xr:uid="{00000000-0005-0000-0000-00002F140000}"/>
    <cellStyle name="Calc Percent (0) 21" xfId="4263" xr:uid="{00000000-0005-0000-0000-000030140000}"/>
    <cellStyle name="Calc Percent (0) 3" xfId="4264" xr:uid="{00000000-0005-0000-0000-000031140000}"/>
    <cellStyle name="Calc Percent (0) 4" xfId="4265" xr:uid="{00000000-0005-0000-0000-000032140000}"/>
    <cellStyle name="Calc Percent (0) 5" xfId="4266" xr:uid="{00000000-0005-0000-0000-000033140000}"/>
    <cellStyle name="Calc Percent (0) 5 2" xfId="6967" xr:uid="{00000000-0005-0000-0000-000034140000}"/>
    <cellStyle name="Calc Percent (0) 5_Segment Detail" xfId="7804" xr:uid="{00000000-0005-0000-0000-000035140000}"/>
    <cellStyle name="Calc Percent (0) 6" xfId="4267" xr:uid="{00000000-0005-0000-0000-000036140000}"/>
    <cellStyle name="Calc Percent (0) 7" xfId="4268" xr:uid="{00000000-0005-0000-0000-000037140000}"/>
    <cellStyle name="Calc Percent (0) 8" xfId="4269" xr:uid="{00000000-0005-0000-0000-000038140000}"/>
    <cellStyle name="Calc Percent (0) 9" xfId="4270" xr:uid="{00000000-0005-0000-0000-000039140000}"/>
    <cellStyle name="Calc Percent (0)_2010 3Y Plan 080109 0% Growth" xfId="4271" xr:uid="{00000000-0005-0000-0000-00003A140000}"/>
    <cellStyle name="Calc Percent (1)" xfId="4272" xr:uid="{00000000-0005-0000-0000-00003B140000}"/>
    <cellStyle name="Calc Percent (1) 10" xfId="4273" xr:uid="{00000000-0005-0000-0000-00003C140000}"/>
    <cellStyle name="Calc Percent (1) 11" xfId="4274" xr:uid="{00000000-0005-0000-0000-00003D140000}"/>
    <cellStyle name="Calc Percent (1) 12" xfId="4275" xr:uid="{00000000-0005-0000-0000-00003E140000}"/>
    <cellStyle name="Calc Percent (1) 13" xfId="4276" xr:uid="{00000000-0005-0000-0000-00003F140000}"/>
    <cellStyle name="Calc Percent (1) 14" xfId="4277" xr:uid="{00000000-0005-0000-0000-000040140000}"/>
    <cellStyle name="Calc Percent (1) 15" xfId="4278" xr:uid="{00000000-0005-0000-0000-000041140000}"/>
    <cellStyle name="Calc Percent (1) 16" xfId="4279" xr:uid="{00000000-0005-0000-0000-000042140000}"/>
    <cellStyle name="Calc Percent (1) 17" xfId="4280" xr:uid="{00000000-0005-0000-0000-000043140000}"/>
    <cellStyle name="Calc Percent (1) 18" xfId="4281" xr:uid="{00000000-0005-0000-0000-000044140000}"/>
    <cellStyle name="Calc Percent (1) 19" xfId="4282" xr:uid="{00000000-0005-0000-0000-000045140000}"/>
    <cellStyle name="Calc Percent (1) 2" xfId="4283" xr:uid="{00000000-0005-0000-0000-000046140000}"/>
    <cellStyle name="Calc Percent (1) 2 2" xfId="4284" xr:uid="{00000000-0005-0000-0000-000047140000}"/>
    <cellStyle name="Calc Percent (1) 2_EMEA 3YP 081709 DFW v4" xfId="4285" xr:uid="{00000000-0005-0000-0000-000048140000}"/>
    <cellStyle name="Calc Percent (1) 20" xfId="4286" xr:uid="{00000000-0005-0000-0000-000049140000}"/>
    <cellStyle name="Calc Percent (1) 21" xfId="4287" xr:uid="{00000000-0005-0000-0000-00004A140000}"/>
    <cellStyle name="Calc Percent (1) 3" xfId="4288" xr:uid="{00000000-0005-0000-0000-00004B140000}"/>
    <cellStyle name="Calc Percent (1) 4" xfId="4289" xr:uid="{00000000-0005-0000-0000-00004C140000}"/>
    <cellStyle name="Calc Percent (1) 5" xfId="4290" xr:uid="{00000000-0005-0000-0000-00004D140000}"/>
    <cellStyle name="Calc Percent (1) 5 2" xfId="6968" xr:uid="{00000000-0005-0000-0000-00004E140000}"/>
    <cellStyle name="Calc Percent (1) 5_Segment Detail" xfId="7805" xr:uid="{00000000-0005-0000-0000-00004F140000}"/>
    <cellStyle name="Calc Percent (1) 6" xfId="4291" xr:uid="{00000000-0005-0000-0000-000050140000}"/>
    <cellStyle name="Calc Percent (1) 7" xfId="4292" xr:uid="{00000000-0005-0000-0000-000051140000}"/>
    <cellStyle name="Calc Percent (1) 8" xfId="4293" xr:uid="{00000000-0005-0000-0000-000052140000}"/>
    <cellStyle name="Calc Percent (1) 9" xfId="4294" xr:uid="{00000000-0005-0000-0000-000053140000}"/>
    <cellStyle name="Calc Percent (1)_5 yr plan-updated-05-03-09-DAVID (2)" xfId="4295" xr:uid="{00000000-0005-0000-0000-000054140000}"/>
    <cellStyle name="Calc Percent (2)" xfId="4296" xr:uid="{00000000-0005-0000-0000-000055140000}"/>
    <cellStyle name="Calc Percent (2) 10" xfId="4297" xr:uid="{00000000-0005-0000-0000-000056140000}"/>
    <cellStyle name="Calc Percent (2) 11" xfId="4298" xr:uid="{00000000-0005-0000-0000-000057140000}"/>
    <cellStyle name="Calc Percent (2) 12" xfId="4299" xr:uid="{00000000-0005-0000-0000-000058140000}"/>
    <cellStyle name="Calc Percent (2) 13" xfId="4300" xr:uid="{00000000-0005-0000-0000-000059140000}"/>
    <cellStyle name="Calc Percent (2) 14" xfId="4301" xr:uid="{00000000-0005-0000-0000-00005A140000}"/>
    <cellStyle name="Calc Percent (2) 15" xfId="4302" xr:uid="{00000000-0005-0000-0000-00005B140000}"/>
    <cellStyle name="Calc Percent (2) 16" xfId="4303" xr:uid="{00000000-0005-0000-0000-00005C140000}"/>
    <cellStyle name="Calc Percent (2) 17" xfId="4304" xr:uid="{00000000-0005-0000-0000-00005D140000}"/>
    <cellStyle name="Calc Percent (2) 18" xfId="4305" xr:uid="{00000000-0005-0000-0000-00005E140000}"/>
    <cellStyle name="Calc Percent (2) 19" xfId="4306" xr:uid="{00000000-0005-0000-0000-00005F140000}"/>
    <cellStyle name="Calc Percent (2) 2" xfId="4307" xr:uid="{00000000-0005-0000-0000-000060140000}"/>
    <cellStyle name="Calc Percent (2) 2 2" xfId="4308" xr:uid="{00000000-0005-0000-0000-000061140000}"/>
    <cellStyle name="Calc Percent (2) 2_EMEA 3YP 081709 DFW v4" xfId="4309" xr:uid="{00000000-0005-0000-0000-000062140000}"/>
    <cellStyle name="Calc Percent (2) 20" xfId="4310" xr:uid="{00000000-0005-0000-0000-000063140000}"/>
    <cellStyle name="Calc Percent (2) 21" xfId="4311" xr:uid="{00000000-0005-0000-0000-000064140000}"/>
    <cellStyle name="Calc Percent (2) 3" xfId="4312" xr:uid="{00000000-0005-0000-0000-000065140000}"/>
    <cellStyle name="Calc Percent (2) 4" xfId="4313" xr:uid="{00000000-0005-0000-0000-000066140000}"/>
    <cellStyle name="Calc Percent (2) 5" xfId="4314" xr:uid="{00000000-0005-0000-0000-000067140000}"/>
    <cellStyle name="Calc Percent (2) 5 2" xfId="6969" xr:uid="{00000000-0005-0000-0000-000068140000}"/>
    <cellStyle name="Calc Percent (2) 5_Segment Detail" xfId="7806" xr:uid="{00000000-0005-0000-0000-000069140000}"/>
    <cellStyle name="Calc Percent (2) 6" xfId="4315" xr:uid="{00000000-0005-0000-0000-00006A140000}"/>
    <cellStyle name="Calc Percent (2) 7" xfId="4316" xr:uid="{00000000-0005-0000-0000-00006B140000}"/>
    <cellStyle name="Calc Percent (2) 8" xfId="4317" xr:uid="{00000000-0005-0000-0000-00006C140000}"/>
    <cellStyle name="Calc Percent (2) 9" xfId="4318" xr:uid="{00000000-0005-0000-0000-00006D140000}"/>
    <cellStyle name="Calc Percent (2)_2010 3Y Plan 080109 0% Growth" xfId="4319" xr:uid="{00000000-0005-0000-0000-00006E140000}"/>
    <cellStyle name="Calc Units (0)" xfId="4320" xr:uid="{00000000-0005-0000-0000-00006F140000}"/>
    <cellStyle name="Calc Units (0) 10" xfId="4321" xr:uid="{00000000-0005-0000-0000-000070140000}"/>
    <cellStyle name="Calc Units (0) 11" xfId="4322" xr:uid="{00000000-0005-0000-0000-000071140000}"/>
    <cellStyle name="Calc Units (0) 12" xfId="4323" xr:uid="{00000000-0005-0000-0000-000072140000}"/>
    <cellStyle name="Calc Units (0) 13" xfId="4324" xr:uid="{00000000-0005-0000-0000-000073140000}"/>
    <cellStyle name="Calc Units (0) 14" xfId="4325" xr:uid="{00000000-0005-0000-0000-000074140000}"/>
    <cellStyle name="Calc Units (0) 15" xfId="4326" xr:uid="{00000000-0005-0000-0000-000075140000}"/>
    <cellStyle name="Calc Units (0) 16" xfId="4327" xr:uid="{00000000-0005-0000-0000-000076140000}"/>
    <cellStyle name="Calc Units (0) 17" xfId="4328" xr:uid="{00000000-0005-0000-0000-000077140000}"/>
    <cellStyle name="Calc Units (0) 18" xfId="4329" xr:uid="{00000000-0005-0000-0000-000078140000}"/>
    <cellStyle name="Calc Units (0) 19" xfId="4330" xr:uid="{00000000-0005-0000-0000-000079140000}"/>
    <cellStyle name="Calc Units (0) 2" xfId="4331" xr:uid="{00000000-0005-0000-0000-00007A140000}"/>
    <cellStyle name="Calc Units (0) 2 2" xfId="4332" xr:uid="{00000000-0005-0000-0000-00007B140000}"/>
    <cellStyle name="Calc Units (0) 2_EMEA 3YP 081709 DFW v4" xfId="4333" xr:uid="{00000000-0005-0000-0000-00007C140000}"/>
    <cellStyle name="Calc Units (0) 20" xfId="4334" xr:uid="{00000000-0005-0000-0000-00007D140000}"/>
    <cellStyle name="Calc Units (0) 21" xfId="4335" xr:uid="{00000000-0005-0000-0000-00007E140000}"/>
    <cellStyle name="Calc Units (0) 3" xfId="4336" xr:uid="{00000000-0005-0000-0000-00007F140000}"/>
    <cellStyle name="Calc Units (0) 4" xfId="4337" xr:uid="{00000000-0005-0000-0000-000080140000}"/>
    <cellStyle name="Calc Units (0) 5" xfId="4338" xr:uid="{00000000-0005-0000-0000-000081140000}"/>
    <cellStyle name="Calc Units (0) 5 2" xfId="6970" xr:uid="{00000000-0005-0000-0000-000082140000}"/>
    <cellStyle name="Calc Units (0) 5_Segment Detail" xfId="7807" xr:uid="{00000000-0005-0000-0000-000083140000}"/>
    <cellStyle name="Calc Units (0) 6" xfId="4339" xr:uid="{00000000-0005-0000-0000-000084140000}"/>
    <cellStyle name="Calc Units (0) 7" xfId="4340" xr:uid="{00000000-0005-0000-0000-000085140000}"/>
    <cellStyle name="Calc Units (0) 8" xfId="4341" xr:uid="{00000000-0005-0000-0000-000086140000}"/>
    <cellStyle name="Calc Units (0) 9" xfId="4342" xr:uid="{00000000-0005-0000-0000-000087140000}"/>
    <cellStyle name="Calc Units (0)_2010 3Y Plan 080109 0% Growth" xfId="4343" xr:uid="{00000000-0005-0000-0000-000088140000}"/>
    <cellStyle name="Calc Units (1)" xfId="4344" xr:uid="{00000000-0005-0000-0000-000089140000}"/>
    <cellStyle name="Calc Units (1) 10" xfId="4345" xr:uid="{00000000-0005-0000-0000-00008A140000}"/>
    <cellStyle name="Calc Units (1) 11" xfId="4346" xr:uid="{00000000-0005-0000-0000-00008B140000}"/>
    <cellStyle name="Calc Units (1) 12" xfId="4347" xr:uid="{00000000-0005-0000-0000-00008C140000}"/>
    <cellStyle name="Calc Units (1) 13" xfId="4348" xr:uid="{00000000-0005-0000-0000-00008D140000}"/>
    <cellStyle name="Calc Units (1) 14" xfId="4349" xr:uid="{00000000-0005-0000-0000-00008E140000}"/>
    <cellStyle name="Calc Units (1) 15" xfId="4350" xr:uid="{00000000-0005-0000-0000-00008F140000}"/>
    <cellStyle name="Calc Units (1) 16" xfId="4351" xr:uid="{00000000-0005-0000-0000-000090140000}"/>
    <cellStyle name="Calc Units (1) 17" xfId="4352" xr:uid="{00000000-0005-0000-0000-000091140000}"/>
    <cellStyle name="Calc Units (1) 18" xfId="4353" xr:uid="{00000000-0005-0000-0000-000092140000}"/>
    <cellStyle name="Calc Units (1) 19" xfId="4354" xr:uid="{00000000-0005-0000-0000-000093140000}"/>
    <cellStyle name="Calc Units (1) 2" xfId="4355" xr:uid="{00000000-0005-0000-0000-000094140000}"/>
    <cellStyle name="Calc Units (1) 2 2" xfId="4356" xr:uid="{00000000-0005-0000-0000-000095140000}"/>
    <cellStyle name="Calc Units (1) 2_EMEA 3YP 081709 DFW v4" xfId="4357" xr:uid="{00000000-0005-0000-0000-000096140000}"/>
    <cellStyle name="Calc Units (1) 20" xfId="4358" xr:uid="{00000000-0005-0000-0000-000097140000}"/>
    <cellStyle name="Calc Units (1) 21" xfId="4359" xr:uid="{00000000-0005-0000-0000-000098140000}"/>
    <cellStyle name="Calc Units (1) 3" xfId="4360" xr:uid="{00000000-0005-0000-0000-000099140000}"/>
    <cellStyle name="Calc Units (1) 4" xfId="4361" xr:uid="{00000000-0005-0000-0000-00009A140000}"/>
    <cellStyle name="Calc Units (1) 5" xfId="4362" xr:uid="{00000000-0005-0000-0000-00009B140000}"/>
    <cellStyle name="Calc Units (1) 5 2" xfId="6971" xr:uid="{00000000-0005-0000-0000-00009C140000}"/>
    <cellStyle name="Calc Units (1) 5_Segment Detail" xfId="7808" xr:uid="{00000000-0005-0000-0000-00009D140000}"/>
    <cellStyle name="Calc Units (1) 6" xfId="4363" xr:uid="{00000000-0005-0000-0000-00009E140000}"/>
    <cellStyle name="Calc Units (1) 7" xfId="4364" xr:uid="{00000000-0005-0000-0000-00009F140000}"/>
    <cellStyle name="Calc Units (1) 8" xfId="4365" xr:uid="{00000000-0005-0000-0000-0000A0140000}"/>
    <cellStyle name="Calc Units (1) 9" xfId="4366" xr:uid="{00000000-0005-0000-0000-0000A1140000}"/>
    <cellStyle name="Calc Units (1)_2010 3Y Plan 080109 0% Growth" xfId="4367" xr:uid="{00000000-0005-0000-0000-0000A2140000}"/>
    <cellStyle name="Calc Units (2)" xfId="4368" xr:uid="{00000000-0005-0000-0000-0000A3140000}"/>
    <cellStyle name="Calc Units (2) 10" xfId="4369" xr:uid="{00000000-0005-0000-0000-0000A4140000}"/>
    <cellStyle name="Calc Units (2) 11" xfId="4370" xr:uid="{00000000-0005-0000-0000-0000A5140000}"/>
    <cellStyle name="Calc Units (2) 12" xfId="4371" xr:uid="{00000000-0005-0000-0000-0000A6140000}"/>
    <cellStyle name="Calc Units (2) 13" xfId="4372" xr:uid="{00000000-0005-0000-0000-0000A7140000}"/>
    <cellStyle name="Calc Units (2) 14" xfId="4373" xr:uid="{00000000-0005-0000-0000-0000A8140000}"/>
    <cellStyle name="Calc Units (2) 15" xfId="4374" xr:uid="{00000000-0005-0000-0000-0000A9140000}"/>
    <cellStyle name="Calc Units (2) 16" xfId="4375" xr:uid="{00000000-0005-0000-0000-0000AA140000}"/>
    <cellStyle name="Calc Units (2) 17" xfId="4376" xr:uid="{00000000-0005-0000-0000-0000AB140000}"/>
    <cellStyle name="Calc Units (2) 18" xfId="4377" xr:uid="{00000000-0005-0000-0000-0000AC140000}"/>
    <cellStyle name="Calc Units (2) 19" xfId="4378" xr:uid="{00000000-0005-0000-0000-0000AD140000}"/>
    <cellStyle name="Calc Units (2) 2" xfId="4379" xr:uid="{00000000-0005-0000-0000-0000AE140000}"/>
    <cellStyle name="Calc Units (2) 2 2" xfId="4380" xr:uid="{00000000-0005-0000-0000-0000AF140000}"/>
    <cellStyle name="Calc Units (2) 2_EMEA 3YP 081709 DFW v4" xfId="4381" xr:uid="{00000000-0005-0000-0000-0000B0140000}"/>
    <cellStyle name="Calc Units (2) 20" xfId="4382" xr:uid="{00000000-0005-0000-0000-0000B1140000}"/>
    <cellStyle name="Calc Units (2) 21" xfId="4383" xr:uid="{00000000-0005-0000-0000-0000B2140000}"/>
    <cellStyle name="Calc Units (2) 3" xfId="4384" xr:uid="{00000000-0005-0000-0000-0000B3140000}"/>
    <cellStyle name="Calc Units (2) 4" xfId="4385" xr:uid="{00000000-0005-0000-0000-0000B4140000}"/>
    <cellStyle name="Calc Units (2) 5" xfId="4386" xr:uid="{00000000-0005-0000-0000-0000B5140000}"/>
    <cellStyle name="Calc Units (2) 5 2" xfId="6972" xr:uid="{00000000-0005-0000-0000-0000B6140000}"/>
    <cellStyle name="Calc Units (2) 5_Segment Detail" xfId="7809" xr:uid="{00000000-0005-0000-0000-0000B7140000}"/>
    <cellStyle name="Calc Units (2) 6" xfId="4387" xr:uid="{00000000-0005-0000-0000-0000B8140000}"/>
    <cellStyle name="Calc Units (2) 7" xfId="4388" xr:uid="{00000000-0005-0000-0000-0000B9140000}"/>
    <cellStyle name="Calc Units (2) 8" xfId="4389" xr:uid="{00000000-0005-0000-0000-0000BA140000}"/>
    <cellStyle name="Calc Units (2) 9" xfId="4390" xr:uid="{00000000-0005-0000-0000-0000BB140000}"/>
    <cellStyle name="Calc Units (2)_5 yr plan-updated-05-03-09-DAVID (2)" xfId="4391" xr:uid="{00000000-0005-0000-0000-0000BC140000}"/>
    <cellStyle name="Calcul" xfId="6681" xr:uid="{00000000-0005-0000-0000-0000BD140000}"/>
    <cellStyle name="Calculation 2" xfId="4392" xr:uid="{00000000-0005-0000-0000-0000BE140000}"/>
    <cellStyle name="Calculation 2 2" xfId="4393" xr:uid="{00000000-0005-0000-0000-0000BF140000}"/>
    <cellStyle name="Calculation 2 3" xfId="4394" xr:uid="{00000000-0005-0000-0000-0000C0140000}"/>
    <cellStyle name="Calculation 2 4" xfId="4395" xr:uid="{00000000-0005-0000-0000-0000C1140000}"/>
    <cellStyle name="Calculation 2 5" xfId="4396" xr:uid="{00000000-0005-0000-0000-0000C2140000}"/>
    <cellStyle name="Calculation 2_Segment Detail" xfId="7810" xr:uid="{00000000-0005-0000-0000-0000C3140000}"/>
    <cellStyle name="Calculation 3" xfId="4397" xr:uid="{00000000-0005-0000-0000-0000C4140000}"/>
    <cellStyle name="Calculation 4" xfId="4398" xr:uid="{00000000-0005-0000-0000-0000C5140000}"/>
    <cellStyle name="Calculation 5" xfId="4399" xr:uid="{00000000-0005-0000-0000-0000C6140000}"/>
    <cellStyle name="Calculation 6" xfId="4400" xr:uid="{00000000-0005-0000-0000-0000C7140000}"/>
    <cellStyle name="Calculation 7" xfId="4401" xr:uid="{00000000-0005-0000-0000-0000C8140000}"/>
    <cellStyle name="Calculation 8" xfId="4402" xr:uid="{00000000-0005-0000-0000-0000C9140000}"/>
    <cellStyle name="Cálculo" xfId="4403" xr:uid="{00000000-0005-0000-0000-0000CA140000}"/>
    <cellStyle name="Case" xfId="4404" xr:uid="{00000000-0005-0000-0000-0000CB140000}"/>
    <cellStyle name="CashFlow" xfId="4405" xr:uid="{00000000-0005-0000-0000-0000CC140000}"/>
    <cellStyle name="category" xfId="4406" xr:uid="{00000000-0005-0000-0000-0000CD140000}"/>
    <cellStyle name="CategoryStyle" xfId="4407" xr:uid="{00000000-0005-0000-0000-0000CE140000}"/>
    <cellStyle name="Celda de comprobación" xfId="4408" xr:uid="{00000000-0005-0000-0000-0000CF140000}"/>
    <cellStyle name="Celda vinculada" xfId="4409" xr:uid="{00000000-0005-0000-0000-0000D0140000}"/>
    <cellStyle name="CellStyle" xfId="4410" xr:uid="{00000000-0005-0000-0000-0000D1140000}"/>
    <cellStyle name="Cellule liée" xfId="6682" xr:uid="{00000000-0005-0000-0000-0000D2140000}"/>
    <cellStyle name="Center" xfId="4411" xr:uid="{00000000-0005-0000-0000-0000D3140000}"/>
    <cellStyle name="Center Across" xfId="4412" xr:uid="{00000000-0005-0000-0000-0000D4140000}"/>
    <cellStyle name="Center Across 2" xfId="6511" xr:uid="{00000000-0005-0000-0000-0000D5140000}"/>
    <cellStyle name="Center Across_Segment Detail" xfId="7811" xr:uid="{00000000-0005-0000-0000-0000D6140000}"/>
    <cellStyle name="Center_12 Clean LBO Model_Final_NL" xfId="6973" xr:uid="{00000000-0005-0000-0000-0000D7140000}"/>
    <cellStyle name="Centered Heading" xfId="4413" xr:uid="{00000000-0005-0000-0000-0000D8140000}"/>
    <cellStyle name="Changeable" xfId="4414" xr:uid="{00000000-0005-0000-0000-0000D9140000}"/>
    <cellStyle name="Changed" xfId="4415" xr:uid="{00000000-0005-0000-0000-0000DA140000}"/>
    <cellStyle name="Changed recently" xfId="4416" xr:uid="{00000000-0005-0000-0000-0000DB140000}"/>
    <cellStyle name="Changed_Segment Detail" xfId="7812" xr:uid="{00000000-0005-0000-0000-0000DC140000}"/>
    <cellStyle name="Chart created by Microsoft Excel,Microsoft Excel Chart,Excel.exe, picture" xfId="4417" xr:uid="{00000000-0005-0000-0000-0000DD140000}"/>
    <cellStyle name="Chart created by Microsoft Excel,Microsoft Excel Chart,Excel.exe, picture 2" xfId="4418" xr:uid="{00000000-0005-0000-0000-0000DE140000}"/>
    <cellStyle name="Chart created by Microsoft Excel,Microsoft Excel Chart,Excel.exe, picture_Segment Detail" xfId="7813" xr:uid="{00000000-0005-0000-0000-0000DF140000}"/>
    <cellStyle name="Check" xfId="4419" xr:uid="{00000000-0005-0000-0000-0000E0140000}"/>
    <cellStyle name="Check 2" xfId="6974" xr:uid="{00000000-0005-0000-0000-0000E1140000}"/>
    <cellStyle name="Check Cell 2" xfId="4420" xr:uid="{00000000-0005-0000-0000-0000E2140000}"/>
    <cellStyle name="Check Cell 2 2" xfId="4421" xr:uid="{00000000-0005-0000-0000-0000E3140000}"/>
    <cellStyle name="Check Cell 2 3" xfId="4422" xr:uid="{00000000-0005-0000-0000-0000E4140000}"/>
    <cellStyle name="Check Cell 2 4" xfId="4423" xr:uid="{00000000-0005-0000-0000-0000E5140000}"/>
    <cellStyle name="Check Cell 2 5" xfId="4424" xr:uid="{00000000-0005-0000-0000-0000E6140000}"/>
    <cellStyle name="Check Cell 2_Segment Detail" xfId="7814" xr:uid="{00000000-0005-0000-0000-0000E7140000}"/>
    <cellStyle name="Check Cell 3" xfId="4425" xr:uid="{00000000-0005-0000-0000-0000E8140000}"/>
    <cellStyle name="Check Cell 4" xfId="4426" xr:uid="{00000000-0005-0000-0000-0000E9140000}"/>
    <cellStyle name="Check Cell 5" xfId="4427" xr:uid="{00000000-0005-0000-0000-0000EA140000}"/>
    <cellStyle name="Check Cell 6" xfId="4428" xr:uid="{00000000-0005-0000-0000-0000EB140000}"/>
    <cellStyle name="Check Cell 7" xfId="4429" xr:uid="{00000000-0005-0000-0000-0000EC140000}"/>
    <cellStyle name="Check Cell 8" xfId="4430" xr:uid="{00000000-0005-0000-0000-0000ED140000}"/>
    <cellStyle name="čiarky [0]_annex9015-VII" xfId="4431" xr:uid="{00000000-0005-0000-0000-0000EE140000}"/>
    <cellStyle name="čiarky_annex9015-VII" xfId="4432" xr:uid="{00000000-0005-0000-0000-0000EF140000}"/>
    <cellStyle name="Classic" xfId="4433" xr:uid="{00000000-0005-0000-0000-0000F0140000}"/>
    <cellStyle name="CLear" xfId="4434" xr:uid="{00000000-0005-0000-0000-0000F1140000}"/>
    <cellStyle name="Clear Border" xfId="6727" xr:uid="{00000000-0005-0000-0000-0000F2140000}"/>
    <cellStyle name="CLear_Segment Detail" xfId="7815" xr:uid="{00000000-0005-0000-0000-0000F3140000}"/>
    <cellStyle name="co" xfId="6975" xr:uid="{00000000-0005-0000-0000-0000F4140000}"/>
    <cellStyle name="Code 2" xfId="4435" xr:uid="{00000000-0005-0000-0000-0000F5140000}"/>
    <cellStyle name="Code 2 10" xfId="4436" xr:uid="{00000000-0005-0000-0000-0000F6140000}"/>
    <cellStyle name="Code 2 10 2" xfId="6976" xr:uid="{00000000-0005-0000-0000-0000F7140000}"/>
    <cellStyle name="Code 2 10_Segment Detail" xfId="7817" xr:uid="{00000000-0005-0000-0000-0000F8140000}"/>
    <cellStyle name="Code 2 11" xfId="6977" xr:uid="{00000000-0005-0000-0000-0000F9140000}"/>
    <cellStyle name="Code 2 2" xfId="4437" xr:uid="{00000000-0005-0000-0000-0000FA140000}"/>
    <cellStyle name="Code 2 2 2" xfId="6978" xr:uid="{00000000-0005-0000-0000-0000FB140000}"/>
    <cellStyle name="Code 2 2_Segment Detail" xfId="7818" xr:uid="{00000000-0005-0000-0000-0000FC140000}"/>
    <cellStyle name="Code 2 3" xfId="4438" xr:uid="{00000000-0005-0000-0000-0000FD140000}"/>
    <cellStyle name="Code 2 3 2" xfId="6979" xr:uid="{00000000-0005-0000-0000-0000FE140000}"/>
    <cellStyle name="Code 2 3_Segment Detail" xfId="7819" xr:uid="{00000000-0005-0000-0000-0000FF140000}"/>
    <cellStyle name="Code 2 4" xfId="4439" xr:uid="{00000000-0005-0000-0000-000000150000}"/>
    <cellStyle name="Code 2 4 2" xfId="6980" xr:uid="{00000000-0005-0000-0000-000001150000}"/>
    <cellStyle name="Code 2 4_Segment Detail" xfId="7820" xr:uid="{00000000-0005-0000-0000-000002150000}"/>
    <cellStyle name="Code 2 5" xfId="4440" xr:uid="{00000000-0005-0000-0000-000003150000}"/>
    <cellStyle name="Code 2 5 2" xfId="6981" xr:uid="{00000000-0005-0000-0000-000004150000}"/>
    <cellStyle name="Code 2 5_Segment Detail" xfId="7821" xr:uid="{00000000-0005-0000-0000-000005150000}"/>
    <cellStyle name="Code 2 6" xfId="4441" xr:uid="{00000000-0005-0000-0000-000006150000}"/>
    <cellStyle name="Code 2 6 2" xfId="6982" xr:uid="{00000000-0005-0000-0000-000007150000}"/>
    <cellStyle name="Code 2 6_Segment Detail" xfId="7822" xr:uid="{00000000-0005-0000-0000-000008150000}"/>
    <cellStyle name="Code 2 7" xfId="4442" xr:uid="{00000000-0005-0000-0000-000009150000}"/>
    <cellStyle name="Code 2 7 2" xfId="6983" xr:uid="{00000000-0005-0000-0000-00000A150000}"/>
    <cellStyle name="Code 2 7_Segment Detail" xfId="7823" xr:uid="{00000000-0005-0000-0000-00000B150000}"/>
    <cellStyle name="Code 2 8" xfId="4443" xr:uid="{00000000-0005-0000-0000-00000C150000}"/>
    <cellStyle name="Code 2 8 2" xfId="6984" xr:uid="{00000000-0005-0000-0000-00000D150000}"/>
    <cellStyle name="Code 2 8_Segment Detail" xfId="7824" xr:uid="{00000000-0005-0000-0000-00000E150000}"/>
    <cellStyle name="Code 2 9" xfId="4444" xr:uid="{00000000-0005-0000-0000-00000F150000}"/>
    <cellStyle name="Code 2 9 2" xfId="6985" xr:uid="{00000000-0005-0000-0000-000010150000}"/>
    <cellStyle name="Code 2 9_Segment Detail" xfId="7825" xr:uid="{00000000-0005-0000-0000-000011150000}"/>
    <cellStyle name="Code 2_Segment Detail" xfId="7816" xr:uid="{00000000-0005-0000-0000-000012150000}"/>
    <cellStyle name="Code 6" xfId="4445" xr:uid="{00000000-0005-0000-0000-000013150000}"/>
    <cellStyle name="ColBlue" xfId="4446" xr:uid="{00000000-0005-0000-0000-000014150000}"/>
    <cellStyle name="ColGreen" xfId="4447" xr:uid="{00000000-0005-0000-0000-000015150000}"/>
    <cellStyle name="Colhead_left" xfId="4448" xr:uid="{00000000-0005-0000-0000-000016150000}"/>
    <cellStyle name="ColHeading" xfId="4449" xr:uid="{00000000-0005-0000-0000-000017150000}"/>
    <cellStyle name="colheadleft" xfId="4450" xr:uid="{00000000-0005-0000-0000-000018150000}"/>
    <cellStyle name="colheadright" xfId="4451" xr:uid="{00000000-0005-0000-0000-000019150000}"/>
    <cellStyle name="colheadright 2" xfId="6512" xr:uid="{00000000-0005-0000-0000-00001A150000}"/>
    <cellStyle name="colheadright_Segment Detail" xfId="7826" xr:uid="{00000000-0005-0000-0000-00001B150000}"/>
    <cellStyle name="Colma [0]_-F-" xfId="4452" xr:uid="{00000000-0005-0000-0000-00001C150000}"/>
    <cellStyle name="ColRed" xfId="4453" xr:uid="{00000000-0005-0000-0000-00001D150000}"/>
    <cellStyle name="Column Heading" xfId="4454" xr:uid="{00000000-0005-0000-0000-00001E150000}"/>
    <cellStyle name="column1" xfId="6986" xr:uid="{00000000-0005-0000-0000-00001F150000}"/>
    <cellStyle name="column1Big" xfId="6987" xr:uid="{00000000-0005-0000-0000-000020150000}"/>
    <cellStyle name="column1BigNoWrap" xfId="6988" xr:uid="{00000000-0005-0000-0000-000021150000}"/>
    <cellStyle name="column1Date" xfId="6989" xr:uid="{00000000-0005-0000-0000-000022150000}"/>
    <cellStyle name="column2Date" xfId="6990" xr:uid="{00000000-0005-0000-0000-000023150000}"/>
    <cellStyle name="column3Date" xfId="6991" xr:uid="{00000000-0005-0000-0000-000024150000}"/>
    <cellStyle name="ColumnAttributeAbovePrompt" xfId="4455" xr:uid="{00000000-0005-0000-0000-000025150000}"/>
    <cellStyle name="ColumnAttributePrompt" xfId="4456" xr:uid="{00000000-0005-0000-0000-000026150000}"/>
    <cellStyle name="ColumnAttributeValue" xfId="4457" xr:uid="{00000000-0005-0000-0000-000027150000}"/>
    <cellStyle name="ColumnHdrs" xfId="4458" xr:uid="{00000000-0005-0000-0000-000028150000}"/>
    <cellStyle name="ColumnHeaderStyle" xfId="4459" xr:uid="{00000000-0005-0000-0000-000029150000}"/>
    <cellStyle name="ColumnHeading" xfId="4460" xr:uid="{00000000-0005-0000-0000-00002A150000}"/>
    <cellStyle name="ColumnHeadingPrompt" xfId="4461" xr:uid="{00000000-0005-0000-0000-00002B150000}"/>
    <cellStyle name="ColumnHeadingValue" xfId="4462" xr:uid="{00000000-0005-0000-0000-00002C150000}"/>
    <cellStyle name="columns" xfId="4463" xr:uid="{00000000-0005-0000-0000-00002D150000}"/>
    <cellStyle name="Comma" xfId="6469" builtinId="3"/>
    <cellStyle name="Comma  - Style1" xfId="4464" xr:uid="{00000000-0005-0000-0000-00002F150000}"/>
    <cellStyle name="Comma  - Style1 2" xfId="4465" xr:uid="{00000000-0005-0000-0000-000030150000}"/>
    <cellStyle name="Comma  - Style1 2 2" xfId="4466" xr:uid="{00000000-0005-0000-0000-000031150000}"/>
    <cellStyle name="Comma  - Style1 2_Segment Detail" xfId="7827" xr:uid="{00000000-0005-0000-0000-000032150000}"/>
    <cellStyle name="Comma  - Style1 3" xfId="4467" xr:uid="{00000000-0005-0000-0000-000033150000}"/>
    <cellStyle name="Comma  - Style1 4" xfId="4468" xr:uid="{00000000-0005-0000-0000-000034150000}"/>
    <cellStyle name="Comma  - Style1 5" xfId="4469" xr:uid="{00000000-0005-0000-0000-000035150000}"/>
    <cellStyle name="Comma  - Style1 6" xfId="4470" xr:uid="{00000000-0005-0000-0000-000036150000}"/>
    <cellStyle name="Comma  - Style1_2010 3Y Plan 080109 0% Growth" xfId="4471" xr:uid="{00000000-0005-0000-0000-000037150000}"/>
    <cellStyle name="Comma  - Style2" xfId="4472" xr:uid="{00000000-0005-0000-0000-000038150000}"/>
    <cellStyle name="Comma  - Style2 2" xfId="4473" xr:uid="{00000000-0005-0000-0000-000039150000}"/>
    <cellStyle name="Comma  - Style2 2 2" xfId="4474" xr:uid="{00000000-0005-0000-0000-00003A150000}"/>
    <cellStyle name="Comma  - Style2 2_Segment Detail" xfId="7828" xr:uid="{00000000-0005-0000-0000-00003B150000}"/>
    <cellStyle name="Comma  - Style2 3" xfId="4475" xr:uid="{00000000-0005-0000-0000-00003C150000}"/>
    <cellStyle name="Comma  - Style2 4" xfId="4476" xr:uid="{00000000-0005-0000-0000-00003D150000}"/>
    <cellStyle name="Comma  - Style2 5" xfId="4477" xr:uid="{00000000-0005-0000-0000-00003E150000}"/>
    <cellStyle name="Comma  - Style2 6" xfId="4478" xr:uid="{00000000-0005-0000-0000-00003F150000}"/>
    <cellStyle name="Comma  - Style2_2010 3Y Plan 080109 0% Growth" xfId="4479" xr:uid="{00000000-0005-0000-0000-000040150000}"/>
    <cellStyle name="Comma  - Style3" xfId="4480" xr:uid="{00000000-0005-0000-0000-000041150000}"/>
    <cellStyle name="Comma  - Style3 2" xfId="4481" xr:uid="{00000000-0005-0000-0000-000042150000}"/>
    <cellStyle name="Comma  - Style3 2 2" xfId="4482" xr:uid="{00000000-0005-0000-0000-000043150000}"/>
    <cellStyle name="Comma  - Style3 2_Segment Detail" xfId="7829" xr:uid="{00000000-0005-0000-0000-000044150000}"/>
    <cellStyle name="Comma  - Style3 3" xfId="4483" xr:uid="{00000000-0005-0000-0000-000045150000}"/>
    <cellStyle name="Comma  - Style3 4" xfId="4484" xr:uid="{00000000-0005-0000-0000-000046150000}"/>
    <cellStyle name="Comma  - Style3 5" xfId="4485" xr:uid="{00000000-0005-0000-0000-000047150000}"/>
    <cellStyle name="Comma  - Style3 6" xfId="4486" xr:uid="{00000000-0005-0000-0000-000048150000}"/>
    <cellStyle name="Comma  - Style3_2010 3Y Plan 080109 0% Growth" xfId="4487" xr:uid="{00000000-0005-0000-0000-000049150000}"/>
    <cellStyle name="Comma  - Style4" xfId="4488" xr:uid="{00000000-0005-0000-0000-00004A150000}"/>
    <cellStyle name="Comma  - Style4 2" xfId="4489" xr:uid="{00000000-0005-0000-0000-00004B150000}"/>
    <cellStyle name="Comma  - Style4 2 2" xfId="4490" xr:uid="{00000000-0005-0000-0000-00004C150000}"/>
    <cellStyle name="Comma  - Style4 2_Segment Detail" xfId="7830" xr:uid="{00000000-0005-0000-0000-00004D150000}"/>
    <cellStyle name="Comma  - Style4 3" xfId="4491" xr:uid="{00000000-0005-0000-0000-00004E150000}"/>
    <cellStyle name="Comma  - Style4 4" xfId="4492" xr:uid="{00000000-0005-0000-0000-00004F150000}"/>
    <cellStyle name="Comma  - Style4 5" xfId="4493" xr:uid="{00000000-0005-0000-0000-000050150000}"/>
    <cellStyle name="Comma  - Style4 6" xfId="4494" xr:uid="{00000000-0005-0000-0000-000051150000}"/>
    <cellStyle name="Comma  - Style4_2010 3Y Plan 080109 0% Growth" xfId="4495" xr:uid="{00000000-0005-0000-0000-000052150000}"/>
    <cellStyle name="Comma  - Style5" xfId="4496" xr:uid="{00000000-0005-0000-0000-000053150000}"/>
    <cellStyle name="Comma  - Style5 2" xfId="4497" xr:uid="{00000000-0005-0000-0000-000054150000}"/>
    <cellStyle name="Comma  - Style5 2 2" xfId="4498" xr:uid="{00000000-0005-0000-0000-000055150000}"/>
    <cellStyle name="Comma  - Style5 2_Segment Detail" xfId="7831" xr:uid="{00000000-0005-0000-0000-000056150000}"/>
    <cellStyle name="Comma  - Style5 3" xfId="4499" xr:uid="{00000000-0005-0000-0000-000057150000}"/>
    <cellStyle name="Comma  - Style5 4" xfId="4500" xr:uid="{00000000-0005-0000-0000-000058150000}"/>
    <cellStyle name="Comma  - Style5 5" xfId="4501" xr:uid="{00000000-0005-0000-0000-000059150000}"/>
    <cellStyle name="Comma  - Style5 6" xfId="4502" xr:uid="{00000000-0005-0000-0000-00005A150000}"/>
    <cellStyle name="Comma  - Style5_2010 3Y Plan 080109 0% Growth" xfId="4503" xr:uid="{00000000-0005-0000-0000-00005B150000}"/>
    <cellStyle name="Comma  - Style6" xfId="4504" xr:uid="{00000000-0005-0000-0000-00005C150000}"/>
    <cellStyle name="Comma  - Style6 2" xfId="4505" xr:uid="{00000000-0005-0000-0000-00005D150000}"/>
    <cellStyle name="Comma  - Style6 2 2" xfId="4506" xr:uid="{00000000-0005-0000-0000-00005E150000}"/>
    <cellStyle name="Comma  - Style6 2_Segment Detail" xfId="7832" xr:uid="{00000000-0005-0000-0000-00005F150000}"/>
    <cellStyle name="Comma  - Style6 3" xfId="4507" xr:uid="{00000000-0005-0000-0000-000060150000}"/>
    <cellStyle name="Comma  - Style6 4" xfId="4508" xr:uid="{00000000-0005-0000-0000-000061150000}"/>
    <cellStyle name="Comma  - Style6 5" xfId="4509" xr:uid="{00000000-0005-0000-0000-000062150000}"/>
    <cellStyle name="Comma  - Style6 6" xfId="4510" xr:uid="{00000000-0005-0000-0000-000063150000}"/>
    <cellStyle name="Comma  - Style6_2010 3Y Plan 080109 0% Growth" xfId="4511" xr:uid="{00000000-0005-0000-0000-000064150000}"/>
    <cellStyle name="Comma  - Style7" xfId="4512" xr:uid="{00000000-0005-0000-0000-000065150000}"/>
    <cellStyle name="Comma  - Style7 2" xfId="4513" xr:uid="{00000000-0005-0000-0000-000066150000}"/>
    <cellStyle name="Comma  - Style7 2 2" xfId="4514" xr:uid="{00000000-0005-0000-0000-000067150000}"/>
    <cellStyle name="Comma  - Style7 2_Segment Detail" xfId="7833" xr:uid="{00000000-0005-0000-0000-000068150000}"/>
    <cellStyle name="Comma  - Style7 3" xfId="4515" xr:uid="{00000000-0005-0000-0000-000069150000}"/>
    <cellStyle name="Comma  - Style7 4" xfId="4516" xr:uid="{00000000-0005-0000-0000-00006A150000}"/>
    <cellStyle name="Comma  - Style7 5" xfId="4517" xr:uid="{00000000-0005-0000-0000-00006B150000}"/>
    <cellStyle name="Comma  - Style7 6" xfId="4518" xr:uid="{00000000-0005-0000-0000-00006C150000}"/>
    <cellStyle name="Comma  - Style7_2010 3Y Plan 080109 0% Growth" xfId="4519" xr:uid="{00000000-0005-0000-0000-00006D150000}"/>
    <cellStyle name="Comma  - Style8" xfId="4520" xr:uid="{00000000-0005-0000-0000-00006E150000}"/>
    <cellStyle name="Comma  - Style8 2" xfId="4521" xr:uid="{00000000-0005-0000-0000-00006F150000}"/>
    <cellStyle name="Comma  - Style8 2 2" xfId="4522" xr:uid="{00000000-0005-0000-0000-000070150000}"/>
    <cellStyle name="Comma  - Style8 2_Segment Detail" xfId="7834" xr:uid="{00000000-0005-0000-0000-000071150000}"/>
    <cellStyle name="Comma  - Style8 3" xfId="4523" xr:uid="{00000000-0005-0000-0000-000072150000}"/>
    <cellStyle name="Comma  - Style8 4" xfId="4524" xr:uid="{00000000-0005-0000-0000-000073150000}"/>
    <cellStyle name="Comma  - Style8 5" xfId="4525" xr:uid="{00000000-0005-0000-0000-000074150000}"/>
    <cellStyle name="Comma  - Style8 6" xfId="4526" xr:uid="{00000000-0005-0000-0000-000075150000}"/>
    <cellStyle name="Comma  - Style8_2010 3Y Plan 080109 0% Growth" xfId="4527" xr:uid="{00000000-0005-0000-0000-000076150000}"/>
    <cellStyle name="Comma (0)" xfId="4528" xr:uid="{00000000-0005-0000-0000-000077150000}"/>
    <cellStyle name="Comma (1)" xfId="4529" xr:uid="{00000000-0005-0000-0000-000078150000}"/>
    <cellStyle name="Comma (2)" xfId="4530" xr:uid="{00000000-0005-0000-0000-000079150000}"/>
    <cellStyle name="Comma [0] 2" xfId="4531" xr:uid="{00000000-0005-0000-0000-00007A150000}"/>
    <cellStyle name="Comma [0] 2 2" xfId="4532" xr:uid="{00000000-0005-0000-0000-00007B150000}"/>
    <cellStyle name="Comma [0] 2_Segment Detail" xfId="7835" xr:uid="{00000000-0005-0000-0000-00007C150000}"/>
    <cellStyle name="Comma [0]-sp" xfId="4533" xr:uid="{00000000-0005-0000-0000-00007D150000}"/>
    <cellStyle name="Comma [00]" xfId="4534" xr:uid="{00000000-0005-0000-0000-00007E150000}"/>
    <cellStyle name="Comma [00] 10" xfId="4535" xr:uid="{00000000-0005-0000-0000-00007F150000}"/>
    <cellStyle name="Comma [00] 11" xfId="4536" xr:uid="{00000000-0005-0000-0000-000080150000}"/>
    <cellStyle name="Comma [00] 12" xfId="4537" xr:uid="{00000000-0005-0000-0000-000081150000}"/>
    <cellStyle name="Comma [00] 13" xfId="4538" xr:uid="{00000000-0005-0000-0000-000082150000}"/>
    <cellStyle name="Comma [00] 14" xfId="4539" xr:uid="{00000000-0005-0000-0000-000083150000}"/>
    <cellStyle name="Comma [00] 15" xfId="4540" xr:uid="{00000000-0005-0000-0000-000084150000}"/>
    <cellStyle name="Comma [00] 16" xfId="4541" xr:uid="{00000000-0005-0000-0000-000085150000}"/>
    <cellStyle name="Comma [00] 17" xfId="4542" xr:uid="{00000000-0005-0000-0000-000086150000}"/>
    <cellStyle name="Comma [00] 18" xfId="4543" xr:uid="{00000000-0005-0000-0000-000087150000}"/>
    <cellStyle name="Comma [00] 19" xfId="4544" xr:uid="{00000000-0005-0000-0000-000088150000}"/>
    <cellStyle name="Comma [00] 2" xfId="4545" xr:uid="{00000000-0005-0000-0000-000089150000}"/>
    <cellStyle name="Comma [00] 2 2" xfId="4546" xr:uid="{00000000-0005-0000-0000-00008A150000}"/>
    <cellStyle name="Comma [00] 2_Segment Detail" xfId="7836" xr:uid="{00000000-0005-0000-0000-00008B150000}"/>
    <cellStyle name="Comma [00] 20" xfId="4547" xr:uid="{00000000-0005-0000-0000-00008C150000}"/>
    <cellStyle name="Comma [00] 21" xfId="4548" xr:uid="{00000000-0005-0000-0000-00008D150000}"/>
    <cellStyle name="Comma [00] 3" xfId="4549" xr:uid="{00000000-0005-0000-0000-00008E150000}"/>
    <cellStyle name="Comma [00] 4" xfId="4550" xr:uid="{00000000-0005-0000-0000-00008F150000}"/>
    <cellStyle name="Comma [00] 5" xfId="4551" xr:uid="{00000000-0005-0000-0000-000090150000}"/>
    <cellStyle name="Comma [00] 5 2" xfId="6992" xr:uid="{00000000-0005-0000-0000-000091150000}"/>
    <cellStyle name="Comma [00] 5_Segment Detail" xfId="7837" xr:uid="{00000000-0005-0000-0000-000092150000}"/>
    <cellStyle name="Comma [00] 6" xfId="4552" xr:uid="{00000000-0005-0000-0000-000093150000}"/>
    <cellStyle name="Comma [00] 7" xfId="4553" xr:uid="{00000000-0005-0000-0000-000094150000}"/>
    <cellStyle name="Comma [00] 8" xfId="4554" xr:uid="{00000000-0005-0000-0000-000095150000}"/>
    <cellStyle name="Comma [00] 9" xfId="4555" xr:uid="{00000000-0005-0000-0000-000096150000}"/>
    <cellStyle name="Comma [00]_2010 3Y Plan 080109 0% Growth" xfId="4556" xr:uid="{00000000-0005-0000-0000-000097150000}"/>
    <cellStyle name="Comma [000s]" xfId="4557" xr:uid="{00000000-0005-0000-0000-000098150000}"/>
    <cellStyle name="Comma [000s] 2" xfId="4558" xr:uid="{00000000-0005-0000-0000-000099150000}"/>
    <cellStyle name="Comma [000s] 3" xfId="4559" xr:uid="{00000000-0005-0000-0000-00009A150000}"/>
    <cellStyle name="Comma [000s] 4" xfId="4560" xr:uid="{00000000-0005-0000-0000-00009B150000}"/>
    <cellStyle name="Comma [000s] 5" xfId="4561" xr:uid="{00000000-0005-0000-0000-00009C150000}"/>
    <cellStyle name="Comma [000s] 6" xfId="4562" xr:uid="{00000000-0005-0000-0000-00009D150000}"/>
    <cellStyle name="Comma [000s] 7" xfId="4563" xr:uid="{00000000-0005-0000-0000-00009E150000}"/>
    <cellStyle name="Comma [000s] 8" xfId="4564" xr:uid="{00000000-0005-0000-0000-00009F150000}"/>
    <cellStyle name="Comma [000s]_Segment Detail" xfId="7838" xr:uid="{00000000-0005-0000-0000-0000A0150000}"/>
    <cellStyle name="Comma [1]" xfId="4565" xr:uid="{00000000-0005-0000-0000-0000A1150000}"/>
    <cellStyle name="Comma [1]-sp" xfId="4566" xr:uid="{00000000-0005-0000-0000-0000A2150000}"/>
    <cellStyle name="Comma [2]" xfId="6993" xr:uid="{00000000-0005-0000-0000-0000A3150000}"/>
    <cellStyle name="Comma [2]-sp" xfId="4567" xr:uid="{00000000-0005-0000-0000-0000A4150000}"/>
    <cellStyle name="Comma 0" xfId="4568" xr:uid="{00000000-0005-0000-0000-0000A5150000}"/>
    <cellStyle name="Comma 0*" xfId="4569" xr:uid="{00000000-0005-0000-0000-0000A6150000}"/>
    <cellStyle name="Comma 0_1124668" xfId="4570" xr:uid="{00000000-0005-0000-0000-0000A7150000}"/>
    <cellStyle name="Comma 1" xfId="4571" xr:uid="{00000000-0005-0000-0000-0000A8150000}"/>
    <cellStyle name="Comma 10" xfId="4572" xr:uid="{00000000-0005-0000-0000-0000A9150000}"/>
    <cellStyle name="Comma 10 10" xfId="4573" xr:uid="{00000000-0005-0000-0000-0000AA150000}"/>
    <cellStyle name="Comma 10 10 2" xfId="6725" xr:uid="{00000000-0005-0000-0000-0000AB150000}"/>
    <cellStyle name="Comma 10 10_Segment Detail" xfId="7840" xr:uid="{00000000-0005-0000-0000-0000AC150000}"/>
    <cellStyle name="Comma 10 2" xfId="4574" xr:uid="{00000000-0005-0000-0000-0000AD150000}"/>
    <cellStyle name="Comma 10_Segment Detail" xfId="7839" xr:uid="{00000000-0005-0000-0000-0000AE150000}"/>
    <cellStyle name="Comma 11" xfId="4575" xr:uid="{00000000-0005-0000-0000-0000AF150000}"/>
    <cellStyle name="Comma 11 2" xfId="6683" xr:uid="{00000000-0005-0000-0000-0000B0150000}"/>
    <cellStyle name="Comma 11_Segment Detail" xfId="7841" xr:uid="{00000000-0005-0000-0000-0000B1150000}"/>
    <cellStyle name="Comma 12" xfId="4576" xr:uid="{00000000-0005-0000-0000-0000B2150000}"/>
    <cellStyle name="Comma 12 2" xfId="6684" xr:uid="{00000000-0005-0000-0000-0000B3150000}"/>
    <cellStyle name="Comma 12_Segment Detail" xfId="7842" xr:uid="{00000000-0005-0000-0000-0000B4150000}"/>
    <cellStyle name="Comma 13" xfId="4577" xr:uid="{00000000-0005-0000-0000-0000B5150000}"/>
    <cellStyle name="Comma 13 2" xfId="6685" xr:uid="{00000000-0005-0000-0000-0000B6150000}"/>
    <cellStyle name="Comma 13_Segment Detail" xfId="7843" xr:uid="{00000000-0005-0000-0000-0000B7150000}"/>
    <cellStyle name="Comma 14" xfId="4578" xr:uid="{00000000-0005-0000-0000-0000B8150000}"/>
    <cellStyle name="Comma 14 2" xfId="6686" xr:uid="{00000000-0005-0000-0000-0000B9150000}"/>
    <cellStyle name="Comma 14_Segment Detail" xfId="7844" xr:uid="{00000000-0005-0000-0000-0000BA150000}"/>
    <cellStyle name="Comma 15" xfId="4579" xr:uid="{00000000-0005-0000-0000-0000BB150000}"/>
    <cellStyle name="Comma 15 2" xfId="4580" xr:uid="{00000000-0005-0000-0000-0000BC150000}"/>
    <cellStyle name="Comma 15_Segment Detail" xfId="7845" xr:uid="{00000000-0005-0000-0000-0000BD150000}"/>
    <cellStyle name="Comma 16" xfId="4581" xr:uid="{00000000-0005-0000-0000-0000BE150000}"/>
    <cellStyle name="Comma 16 2" xfId="6687" xr:uid="{00000000-0005-0000-0000-0000BF150000}"/>
    <cellStyle name="Comma 16 3" xfId="6688" xr:uid="{00000000-0005-0000-0000-0000C0150000}"/>
    <cellStyle name="Comma 16_Segment Detail" xfId="7846" xr:uid="{00000000-0005-0000-0000-0000C1150000}"/>
    <cellStyle name="Comma 17" xfId="4582" xr:uid="{00000000-0005-0000-0000-0000C2150000}"/>
    <cellStyle name="Comma 18" xfId="4583" xr:uid="{00000000-0005-0000-0000-0000C3150000}"/>
    <cellStyle name="Comma 19" xfId="6598" xr:uid="{00000000-0005-0000-0000-0000C4150000}"/>
    <cellStyle name="Comma 2" xfId="4584" xr:uid="{00000000-0005-0000-0000-0000C5150000}"/>
    <cellStyle name="Comma 2 10" xfId="4585" xr:uid="{00000000-0005-0000-0000-0000C6150000}"/>
    <cellStyle name="Comma 2 11" xfId="4586" xr:uid="{00000000-0005-0000-0000-0000C7150000}"/>
    <cellStyle name="Comma 2 12" xfId="6994" xr:uid="{00000000-0005-0000-0000-0000C8150000}"/>
    <cellStyle name="Comma 2 2" xfId="4587" xr:uid="{00000000-0005-0000-0000-0000C9150000}"/>
    <cellStyle name="Comma 2 2 10" xfId="4588" xr:uid="{00000000-0005-0000-0000-0000CA150000}"/>
    <cellStyle name="Comma 2 2 11" xfId="4589" xr:uid="{00000000-0005-0000-0000-0000CB150000}"/>
    <cellStyle name="Comma 2 2 2" xfId="4590" xr:uid="{00000000-0005-0000-0000-0000CC150000}"/>
    <cellStyle name="Comma 2 2 3" xfId="4591" xr:uid="{00000000-0005-0000-0000-0000CD150000}"/>
    <cellStyle name="Comma 2 2 4" xfId="4592" xr:uid="{00000000-0005-0000-0000-0000CE150000}"/>
    <cellStyle name="Comma 2 2 5" xfId="4593" xr:uid="{00000000-0005-0000-0000-0000CF150000}"/>
    <cellStyle name="Comma 2 2 6" xfId="4594" xr:uid="{00000000-0005-0000-0000-0000D0150000}"/>
    <cellStyle name="Comma 2 2 7" xfId="4595" xr:uid="{00000000-0005-0000-0000-0000D1150000}"/>
    <cellStyle name="Comma 2 2 8" xfId="4596" xr:uid="{00000000-0005-0000-0000-0000D2150000}"/>
    <cellStyle name="Comma 2 2 9" xfId="4597" xr:uid="{00000000-0005-0000-0000-0000D3150000}"/>
    <cellStyle name="Comma 2 2_Segment Detail" xfId="7847" xr:uid="{00000000-0005-0000-0000-0000D4150000}"/>
    <cellStyle name="Comma 2 3" xfId="4598" xr:uid="{00000000-0005-0000-0000-0000D5150000}"/>
    <cellStyle name="Comma 2 3 2" xfId="4599" xr:uid="{00000000-0005-0000-0000-0000D6150000}"/>
    <cellStyle name="Comma 2 3_Segment Detail" xfId="7848" xr:uid="{00000000-0005-0000-0000-0000D7150000}"/>
    <cellStyle name="Comma 2 4" xfId="4600" xr:uid="{00000000-0005-0000-0000-0000D8150000}"/>
    <cellStyle name="Comma 2 4 2" xfId="6689" xr:uid="{00000000-0005-0000-0000-0000D9150000}"/>
    <cellStyle name="Comma 2 4 2 2" xfId="6690" xr:uid="{00000000-0005-0000-0000-0000DA150000}"/>
    <cellStyle name="Comma 2 4 2 2 2" xfId="6691" xr:uid="{00000000-0005-0000-0000-0000DB150000}"/>
    <cellStyle name="Comma 2 4 2 2 3" xfId="6692" xr:uid="{00000000-0005-0000-0000-0000DC150000}"/>
    <cellStyle name="Comma 2 4 2 2 4" xfId="6693" xr:uid="{00000000-0005-0000-0000-0000DD150000}"/>
    <cellStyle name="Comma 2 4 2 2_Segment Detail" xfId="7851" xr:uid="{00000000-0005-0000-0000-0000DE150000}"/>
    <cellStyle name="Comma 2 4 2_Segment Detail" xfId="7850" xr:uid="{00000000-0005-0000-0000-0000DF150000}"/>
    <cellStyle name="Comma 2 4 3" xfId="6694" xr:uid="{00000000-0005-0000-0000-0000E0150000}"/>
    <cellStyle name="Comma 2 4_Segment Detail" xfId="7849" xr:uid="{00000000-0005-0000-0000-0000E1150000}"/>
    <cellStyle name="Comma 2 5" xfId="4601" xr:uid="{00000000-0005-0000-0000-0000E2150000}"/>
    <cellStyle name="Comma 2 5 2" xfId="6695" xr:uid="{00000000-0005-0000-0000-0000E3150000}"/>
    <cellStyle name="Comma 2 5 2 2" xfId="6696" xr:uid="{00000000-0005-0000-0000-0000E4150000}"/>
    <cellStyle name="Comma 2 5 2 3" xfId="6697" xr:uid="{00000000-0005-0000-0000-0000E5150000}"/>
    <cellStyle name="Comma 2 5 2_Segment Detail" xfId="7853" xr:uid="{00000000-0005-0000-0000-0000E6150000}"/>
    <cellStyle name="Comma 2 5_Segment Detail" xfId="7852" xr:uid="{00000000-0005-0000-0000-0000E7150000}"/>
    <cellStyle name="Comma 2 6" xfId="4602" xr:uid="{00000000-0005-0000-0000-0000E8150000}"/>
    <cellStyle name="Comma 2 6 2" xfId="6995" xr:uid="{00000000-0005-0000-0000-0000E9150000}"/>
    <cellStyle name="Comma 2 6_Segment Detail" xfId="7854" xr:uid="{00000000-0005-0000-0000-0000EA150000}"/>
    <cellStyle name="Comma 2 7" xfId="4603" xr:uid="{00000000-0005-0000-0000-0000EB150000}"/>
    <cellStyle name="Comma 2 8" xfId="4604" xr:uid="{00000000-0005-0000-0000-0000EC150000}"/>
    <cellStyle name="Comma 2 8 2" xfId="6698" xr:uid="{00000000-0005-0000-0000-0000ED150000}"/>
    <cellStyle name="Comma 2 8_Segment Detail" xfId="7855" xr:uid="{00000000-0005-0000-0000-0000EE150000}"/>
    <cellStyle name="Comma 2 9" xfId="4605" xr:uid="{00000000-0005-0000-0000-0000EF150000}"/>
    <cellStyle name="Comma 2_Cash Preso" xfId="4606" xr:uid="{00000000-0005-0000-0000-0000F0150000}"/>
    <cellStyle name="Comma 20" xfId="6699" xr:uid="{00000000-0005-0000-0000-0000F1150000}"/>
    <cellStyle name="Comma 21" xfId="6700" xr:uid="{00000000-0005-0000-0000-0000F2150000}"/>
    <cellStyle name="Comma 22" xfId="6701" xr:uid="{00000000-0005-0000-0000-0000F3150000}"/>
    <cellStyle name="Comma 23" xfId="6702" xr:uid="{00000000-0005-0000-0000-0000F4150000}"/>
    <cellStyle name="Comma 24" xfId="6703" xr:uid="{00000000-0005-0000-0000-0000F5150000}"/>
    <cellStyle name="Comma 25" xfId="6704" xr:uid="{00000000-0005-0000-0000-0000F6150000}"/>
    <cellStyle name="Comma 26" xfId="6705" xr:uid="{00000000-0005-0000-0000-0000F7150000}"/>
    <cellStyle name="Comma 27" xfId="6706" xr:uid="{00000000-0005-0000-0000-0000F8150000}"/>
    <cellStyle name="Comma 28" xfId="4607" xr:uid="{00000000-0005-0000-0000-0000F9150000}"/>
    <cellStyle name="Comma 29" xfId="6707" xr:uid="{00000000-0005-0000-0000-0000FA150000}"/>
    <cellStyle name="Comma 3" xfId="4608" xr:uid="{00000000-0005-0000-0000-0000FB150000}"/>
    <cellStyle name="Comma 3 2" xfId="4609" xr:uid="{00000000-0005-0000-0000-0000FC150000}"/>
    <cellStyle name="Comma 3 2 2" xfId="6996" xr:uid="{00000000-0005-0000-0000-0000FD150000}"/>
    <cellStyle name="Comma 3 2_Segment Detail" xfId="7857" xr:uid="{00000000-0005-0000-0000-0000FE150000}"/>
    <cellStyle name="Comma 3 3" xfId="4610" xr:uid="{00000000-0005-0000-0000-0000FF150000}"/>
    <cellStyle name="Comma 3 4" xfId="4611" xr:uid="{00000000-0005-0000-0000-000000160000}"/>
    <cellStyle name="Comma 3 4 2" xfId="6997" xr:uid="{00000000-0005-0000-0000-000001160000}"/>
    <cellStyle name="Comma 3 4_Segment Detail" xfId="7858" xr:uid="{00000000-0005-0000-0000-000002160000}"/>
    <cellStyle name="Comma 3 5" xfId="4612" xr:uid="{00000000-0005-0000-0000-000003160000}"/>
    <cellStyle name="Comma 3*" xfId="6998" xr:uid="{00000000-0005-0000-0000-000004160000}"/>
    <cellStyle name="Comma 3_Segment Detail" xfId="7856" xr:uid="{00000000-0005-0000-0000-000005160000}"/>
    <cellStyle name="Comma 30" xfId="6708" xr:uid="{00000000-0005-0000-0000-000006160000}"/>
    <cellStyle name="Comma 31" xfId="6709" xr:uid="{00000000-0005-0000-0000-000007160000}"/>
    <cellStyle name="Comma 32" xfId="6710" xr:uid="{00000000-0005-0000-0000-000008160000}"/>
    <cellStyle name="Comma 33" xfId="6711" xr:uid="{00000000-0005-0000-0000-000009160000}"/>
    <cellStyle name="Comma 34" xfId="6712" xr:uid="{00000000-0005-0000-0000-00000A160000}"/>
    <cellStyle name="Comma 35" xfId="6713" xr:uid="{00000000-0005-0000-0000-00000B160000}"/>
    <cellStyle name="Comma 35 5 2" xfId="6714" xr:uid="{00000000-0005-0000-0000-00000C160000}"/>
    <cellStyle name="Comma 35_Segment Detail" xfId="7859" xr:uid="{00000000-0005-0000-0000-00000D160000}"/>
    <cellStyle name="Comma 36" xfId="6715" xr:uid="{00000000-0005-0000-0000-00000E160000}"/>
    <cellStyle name="Comma 37" xfId="6716" xr:uid="{00000000-0005-0000-0000-00000F160000}"/>
    <cellStyle name="Comma 38" xfId="6717" xr:uid="{00000000-0005-0000-0000-000010160000}"/>
    <cellStyle name="Comma 39" xfId="6718" xr:uid="{00000000-0005-0000-0000-000011160000}"/>
    <cellStyle name="Comma 4" xfId="4613" xr:uid="{00000000-0005-0000-0000-000012160000}"/>
    <cellStyle name="Comma 4 2" xfId="4614" xr:uid="{00000000-0005-0000-0000-000013160000}"/>
    <cellStyle name="Comma 4 3" xfId="4615" xr:uid="{00000000-0005-0000-0000-000014160000}"/>
    <cellStyle name="Comma 4 4" xfId="4616" xr:uid="{00000000-0005-0000-0000-000015160000}"/>
    <cellStyle name="Comma 4 5" xfId="6513" xr:uid="{00000000-0005-0000-0000-000016160000}"/>
    <cellStyle name="Comma 4_Segment Detail" xfId="7860" xr:uid="{00000000-0005-0000-0000-000017160000}"/>
    <cellStyle name="Comma 40" xfId="6719" xr:uid="{00000000-0005-0000-0000-000018160000}"/>
    <cellStyle name="Comma 5" xfId="4617" xr:uid="{00000000-0005-0000-0000-000019160000}"/>
    <cellStyle name="Comma 5 2" xfId="4618" xr:uid="{00000000-0005-0000-0000-00001A160000}"/>
    <cellStyle name="Comma 5 3" xfId="4619" xr:uid="{00000000-0005-0000-0000-00001B160000}"/>
    <cellStyle name="Comma 5_Segment Detail" xfId="7861" xr:uid="{00000000-0005-0000-0000-00001C160000}"/>
    <cellStyle name="Comma 6" xfId="4620" xr:uid="{00000000-0005-0000-0000-00001D160000}"/>
    <cellStyle name="Comma 6 2" xfId="4621" xr:uid="{00000000-0005-0000-0000-00001E160000}"/>
    <cellStyle name="Comma 6 2 2" xfId="4622" xr:uid="{00000000-0005-0000-0000-00001F160000}"/>
    <cellStyle name="Comma 6 2_Segment Detail" xfId="7863" xr:uid="{00000000-0005-0000-0000-000020160000}"/>
    <cellStyle name="Comma 6 3" xfId="6720" xr:uid="{00000000-0005-0000-0000-000021160000}"/>
    <cellStyle name="Comma 6_Segment Detail" xfId="7862" xr:uid="{00000000-0005-0000-0000-000022160000}"/>
    <cellStyle name="Comma 7" xfId="4623" xr:uid="{00000000-0005-0000-0000-000023160000}"/>
    <cellStyle name="Comma 7 2" xfId="4624" xr:uid="{00000000-0005-0000-0000-000024160000}"/>
    <cellStyle name="Comma 7 3" xfId="4625" xr:uid="{00000000-0005-0000-0000-000025160000}"/>
    <cellStyle name="Comma 7_Segment Detail" xfId="7864" xr:uid="{00000000-0005-0000-0000-000026160000}"/>
    <cellStyle name="Comma 8" xfId="4626" xr:uid="{00000000-0005-0000-0000-000027160000}"/>
    <cellStyle name="Comma 8 2" xfId="6721" xr:uid="{00000000-0005-0000-0000-000028160000}"/>
    <cellStyle name="Comma 8_Segment Detail" xfId="7865" xr:uid="{00000000-0005-0000-0000-000029160000}"/>
    <cellStyle name="Comma 9" xfId="4627" xr:uid="{00000000-0005-0000-0000-00002A160000}"/>
    <cellStyle name="Comma 9 2" xfId="6722" xr:uid="{00000000-0005-0000-0000-00002B160000}"/>
    <cellStyle name="Comma 9_Segment Detail" xfId="7866" xr:uid="{00000000-0005-0000-0000-00002C160000}"/>
    <cellStyle name="Comma Comma" xfId="6999" xr:uid="{00000000-0005-0000-0000-00002D160000}"/>
    <cellStyle name="Comma Comma [0]" xfId="7000" xr:uid="{00000000-0005-0000-0000-00002E160000}"/>
    <cellStyle name="Comma Comma_Segment Detail" xfId="7867" xr:uid="{00000000-0005-0000-0000-00002F160000}"/>
    <cellStyle name="comma zerodec" xfId="4628" xr:uid="{00000000-0005-0000-0000-000030160000}"/>
    <cellStyle name="Comma.0" xfId="7001" xr:uid="{00000000-0005-0000-0000-000031160000}"/>
    <cellStyle name="Comma.00" xfId="7002" xr:uid="{00000000-0005-0000-0000-000032160000}"/>
    <cellStyle name="Comma[1]" xfId="4629" xr:uid="{00000000-0005-0000-0000-000033160000}"/>
    <cellStyle name="Comma0" xfId="4630" xr:uid="{00000000-0005-0000-0000-000034160000}"/>
    <cellStyle name="Comma0 - Modelo1" xfId="7003" xr:uid="{00000000-0005-0000-0000-000035160000}"/>
    <cellStyle name="Comma0 - Style1" xfId="4631" xr:uid="{00000000-0005-0000-0000-000036160000}"/>
    <cellStyle name="Comma0 - Style2" xfId="4632" xr:uid="{00000000-0005-0000-0000-000037160000}"/>
    <cellStyle name="Comma0 - Style3" xfId="4633" xr:uid="{00000000-0005-0000-0000-000038160000}"/>
    <cellStyle name="Comma0 - Style4" xfId="4634" xr:uid="{00000000-0005-0000-0000-000039160000}"/>
    <cellStyle name="Comma0 - Style5" xfId="4635" xr:uid="{00000000-0005-0000-0000-00003A160000}"/>
    <cellStyle name="Comma0 10" xfId="4636" xr:uid="{00000000-0005-0000-0000-00003B160000}"/>
    <cellStyle name="Comma0 11" xfId="4637" xr:uid="{00000000-0005-0000-0000-00003C160000}"/>
    <cellStyle name="Comma0 12" xfId="4638" xr:uid="{00000000-0005-0000-0000-00003D160000}"/>
    <cellStyle name="Comma0 13" xfId="4639" xr:uid="{00000000-0005-0000-0000-00003E160000}"/>
    <cellStyle name="Comma0 14" xfId="4640" xr:uid="{00000000-0005-0000-0000-00003F160000}"/>
    <cellStyle name="Comma0 15" xfId="4641" xr:uid="{00000000-0005-0000-0000-000040160000}"/>
    <cellStyle name="Comma0 16" xfId="4642" xr:uid="{00000000-0005-0000-0000-000041160000}"/>
    <cellStyle name="Comma0 17" xfId="4643" xr:uid="{00000000-0005-0000-0000-000042160000}"/>
    <cellStyle name="Comma0 18" xfId="4644" xr:uid="{00000000-0005-0000-0000-000043160000}"/>
    <cellStyle name="Comma0 19" xfId="4645" xr:uid="{00000000-0005-0000-0000-000044160000}"/>
    <cellStyle name="Comma0 2" xfId="4646" xr:uid="{00000000-0005-0000-0000-000045160000}"/>
    <cellStyle name="Comma0 20" xfId="4647" xr:uid="{00000000-0005-0000-0000-000046160000}"/>
    <cellStyle name="Comma0 21" xfId="4648" xr:uid="{00000000-0005-0000-0000-000047160000}"/>
    <cellStyle name="Comma0 3" xfId="4649" xr:uid="{00000000-0005-0000-0000-000048160000}"/>
    <cellStyle name="Comma0 4" xfId="4650" xr:uid="{00000000-0005-0000-0000-000049160000}"/>
    <cellStyle name="Comma0 5" xfId="4651" xr:uid="{00000000-0005-0000-0000-00004A160000}"/>
    <cellStyle name="Comma0 6" xfId="4652" xr:uid="{00000000-0005-0000-0000-00004B160000}"/>
    <cellStyle name="Comma0 7" xfId="4653" xr:uid="{00000000-0005-0000-0000-00004C160000}"/>
    <cellStyle name="Comma0 8" xfId="4654" xr:uid="{00000000-0005-0000-0000-00004D160000}"/>
    <cellStyle name="Comma0 9" xfId="4655" xr:uid="{00000000-0005-0000-0000-00004E160000}"/>
    <cellStyle name="Comma0_~3005765" xfId="4656" xr:uid="{00000000-0005-0000-0000-00004F160000}"/>
    <cellStyle name="Comma1" xfId="4657" xr:uid="{00000000-0005-0000-0000-000050160000}"/>
    <cellStyle name="Comma1 - Modelo2" xfId="7004" xr:uid="{00000000-0005-0000-0000-000051160000}"/>
    <cellStyle name="Comma1 - Style1" xfId="4658" xr:uid="{00000000-0005-0000-0000-000052160000}"/>
    <cellStyle name="Comma1 - Style2" xfId="7005" xr:uid="{00000000-0005-0000-0000-000053160000}"/>
    <cellStyle name="Comma1 unp" xfId="4659" xr:uid="{00000000-0005-0000-0000-000054160000}"/>
    <cellStyle name="Comma1_9-1 protected version " xfId="4660" xr:uid="{00000000-0005-0000-0000-000055160000}"/>
    <cellStyle name="Comma2" xfId="4661" xr:uid="{00000000-0005-0000-0000-000056160000}"/>
    <cellStyle name="Commentaire" xfId="6723" xr:uid="{00000000-0005-0000-0000-000057160000}"/>
    <cellStyle name="Commentaire 2" xfId="7006" xr:uid="{00000000-0005-0000-0000-000058160000}"/>
    <cellStyle name="Commentaire_Segment Detail" xfId="7868" xr:uid="{00000000-0005-0000-0000-000059160000}"/>
    <cellStyle name="Company" xfId="4662" xr:uid="{00000000-0005-0000-0000-00005A160000}"/>
    <cellStyle name="Company Name_Worksheet in  US Financial Statements Ref. Workbook - Single Co" xfId="4663" xr:uid="{00000000-0005-0000-0000-00005B160000}"/>
    <cellStyle name="Company_Segment Detail" xfId="7869" xr:uid="{00000000-0005-0000-0000-00005C160000}"/>
    <cellStyle name="CompanyName" xfId="4664" xr:uid="{00000000-0005-0000-0000-00005D160000}"/>
    <cellStyle name="Component" xfId="4665" xr:uid="{00000000-0005-0000-0000-00005E160000}"/>
    <cellStyle name="Copied" xfId="4666" xr:uid="{00000000-0005-0000-0000-00005F160000}"/>
    <cellStyle name="Corsiva Heading" xfId="7007" xr:uid="{00000000-0005-0000-0000-000060160000}"/>
    <cellStyle name="Cost/Profit" xfId="4667" xr:uid="{00000000-0005-0000-0000-000061160000}"/>
    <cellStyle name="COST1" xfId="4668" xr:uid="{00000000-0005-0000-0000-000062160000}"/>
    <cellStyle name="ct" xfId="7008" xr:uid="{00000000-0005-0000-0000-000063160000}"/>
    <cellStyle name="ct2" xfId="7009" xr:uid="{00000000-0005-0000-0000-000064160000}"/>
    <cellStyle name="cur" xfId="7010" xr:uid="{00000000-0005-0000-0000-000065160000}"/>
    <cellStyle name="CurRatio" xfId="4669" xr:uid="{00000000-0005-0000-0000-000066160000}"/>
    <cellStyle name="Curren - Style2" xfId="4670" xr:uid="{00000000-0005-0000-0000-000067160000}"/>
    <cellStyle name="Curren - Style3" xfId="4671" xr:uid="{00000000-0005-0000-0000-000068160000}"/>
    <cellStyle name="Currency" xfId="6724" builtinId="4"/>
    <cellStyle name="Currency $" xfId="7011" xr:uid="{00000000-0005-0000-0000-00006A160000}"/>
    <cellStyle name="Currency (0)" xfId="4672" xr:uid="{00000000-0005-0000-0000-00006B160000}"/>
    <cellStyle name="Currency (2)" xfId="4673" xr:uid="{00000000-0005-0000-0000-00006C160000}"/>
    <cellStyle name="Currency [0.00]" xfId="4674" xr:uid="{00000000-0005-0000-0000-00006D160000}"/>
    <cellStyle name="Currency [0]-sp" xfId="4675" xr:uid="{00000000-0005-0000-0000-00006E160000}"/>
    <cellStyle name="Currency [00]" xfId="4676" xr:uid="{00000000-0005-0000-0000-00006F160000}"/>
    <cellStyle name="Currency [00] 10" xfId="4677" xr:uid="{00000000-0005-0000-0000-000070160000}"/>
    <cellStyle name="Currency [00] 11" xfId="4678" xr:uid="{00000000-0005-0000-0000-000071160000}"/>
    <cellStyle name="Currency [00] 12" xfId="4679" xr:uid="{00000000-0005-0000-0000-000072160000}"/>
    <cellStyle name="Currency [00] 13" xfId="4680" xr:uid="{00000000-0005-0000-0000-000073160000}"/>
    <cellStyle name="Currency [00] 14" xfId="4681" xr:uid="{00000000-0005-0000-0000-000074160000}"/>
    <cellStyle name="Currency [00] 15" xfId="4682" xr:uid="{00000000-0005-0000-0000-000075160000}"/>
    <cellStyle name="Currency [00] 16" xfId="4683" xr:uid="{00000000-0005-0000-0000-000076160000}"/>
    <cellStyle name="Currency [00] 17" xfId="4684" xr:uid="{00000000-0005-0000-0000-000077160000}"/>
    <cellStyle name="Currency [00] 18" xfId="4685" xr:uid="{00000000-0005-0000-0000-000078160000}"/>
    <cellStyle name="Currency [00] 19" xfId="4686" xr:uid="{00000000-0005-0000-0000-000079160000}"/>
    <cellStyle name="Currency [00] 2" xfId="4687" xr:uid="{00000000-0005-0000-0000-00007A160000}"/>
    <cellStyle name="Currency [00] 2 2" xfId="4688" xr:uid="{00000000-0005-0000-0000-00007B160000}"/>
    <cellStyle name="Currency [00] 2_Segment Detail" xfId="7871" xr:uid="{00000000-0005-0000-0000-00007C160000}"/>
    <cellStyle name="Currency [00] 20" xfId="4689" xr:uid="{00000000-0005-0000-0000-00007D160000}"/>
    <cellStyle name="Currency [00] 21" xfId="4690" xr:uid="{00000000-0005-0000-0000-00007E160000}"/>
    <cellStyle name="Currency [00] 3" xfId="4691" xr:uid="{00000000-0005-0000-0000-00007F160000}"/>
    <cellStyle name="Currency [00] 4" xfId="4692" xr:uid="{00000000-0005-0000-0000-000080160000}"/>
    <cellStyle name="Currency [00] 5" xfId="4693" xr:uid="{00000000-0005-0000-0000-000081160000}"/>
    <cellStyle name="Currency [00] 5 2" xfId="7012" xr:uid="{00000000-0005-0000-0000-000082160000}"/>
    <cellStyle name="Currency [00] 5_Segment Detail" xfId="7872" xr:uid="{00000000-0005-0000-0000-000083160000}"/>
    <cellStyle name="Currency [00] 6" xfId="4694" xr:uid="{00000000-0005-0000-0000-000084160000}"/>
    <cellStyle name="Currency [00] 7" xfId="4695" xr:uid="{00000000-0005-0000-0000-000085160000}"/>
    <cellStyle name="Currency [00] 8" xfId="4696" xr:uid="{00000000-0005-0000-0000-000086160000}"/>
    <cellStyle name="Currency [00] 9" xfId="4697" xr:uid="{00000000-0005-0000-0000-000087160000}"/>
    <cellStyle name="Currency [00]_Segment Detail" xfId="7870" xr:uid="{00000000-0005-0000-0000-000088160000}"/>
    <cellStyle name="Currency [1]" xfId="4698" xr:uid="{00000000-0005-0000-0000-000089160000}"/>
    <cellStyle name="Currency [2]" xfId="4699" xr:uid="{00000000-0005-0000-0000-00008A160000}"/>
    <cellStyle name="Currency [2]-sp" xfId="4700" xr:uid="{00000000-0005-0000-0000-00008B160000}"/>
    <cellStyle name="Currency 0" xfId="4701" xr:uid="{00000000-0005-0000-0000-00008C160000}"/>
    <cellStyle name="Currency 10" xfId="4702" xr:uid="{00000000-0005-0000-0000-00008D160000}"/>
    <cellStyle name="Currency 10 2" xfId="7013" xr:uid="{00000000-0005-0000-0000-00008E160000}"/>
    <cellStyle name="Currency 10_Segment Detail" xfId="7873" xr:uid="{00000000-0005-0000-0000-00008F160000}"/>
    <cellStyle name="Currency 11" xfId="4703" xr:uid="{00000000-0005-0000-0000-000090160000}"/>
    <cellStyle name="Currency 12" xfId="4704" xr:uid="{00000000-0005-0000-0000-000091160000}"/>
    <cellStyle name="Currency 2" xfId="4705" xr:uid="{00000000-0005-0000-0000-000092160000}"/>
    <cellStyle name="Currency 2 10" xfId="4706" xr:uid="{00000000-0005-0000-0000-000093160000}"/>
    <cellStyle name="Currency 2 10 2" xfId="7014" xr:uid="{00000000-0005-0000-0000-000094160000}"/>
    <cellStyle name="Currency 2 10_Segment Detail" xfId="7874" xr:uid="{00000000-0005-0000-0000-000095160000}"/>
    <cellStyle name="Currency 2 11" xfId="4707" xr:uid="{00000000-0005-0000-0000-000096160000}"/>
    <cellStyle name="Currency 2 12" xfId="4708" xr:uid="{00000000-0005-0000-0000-000097160000}"/>
    <cellStyle name="Currency 2 2" xfId="4709" xr:uid="{00000000-0005-0000-0000-000098160000}"/>
    <cellStyle name="Currency 2 2 2" xfId="4710" xr:uid="{00000000-0005-0000-0000-000099160000}"/>
    <cellStyle name="Currency 2 2 2 2" xfId="4711" xr:uid="{00000000-0005-0000-0000-00009A160000}"/>
    <cellStyle name="Currency 2 2 2_Segment Detail" xfId="7876" xr:uid="{00000000-0005-0000-0000-00009B160000}"/>
    <cellStyle name="Currency 2 2 3" xfId="7015" xr:uid="{00000000-0005-0000-0000-00009C160000}"/>
    <cellStyle name="Currency 2 2 3 2" xfId="7016" xr:uid="{00000000-0005-0000-0000-00009D160000}"/>
    <cellStyle name="Currency 2 2 3_Segment Detail" xfId="7877" xr:uid="{00000000-0005-0000-0000-00009E160000}"/>
    <cellStyle name="Currency 2 2_Segment Detail" xfId="7875" xr:uid="{00000000-0005-0000-0000-00009F160000}"/>
    <cellStyle name="Currency 2 3" xfId="4712" xr:uid="{00000000-0005-0000-0000-0000A0160000}"/>
    <cellStyle name="Currency 2 4" xfId="4713" xr:uid="{00000000-0005-0000-0000-0000A1160000}"/>
    <cellStyle name="Currency 2 4 2" xfId="7017" xr:uid="{00000000-0005-0000-0000-0000A2160000}"/>
    <cellStyle name="Currency 2 4_Segment Detail" xfId="7878" xr:uid="{00000000-0005-0000-0000-0000A3160000}"/>
    <cellStyle name="Currency 2 5" xfId="4714" xr:uid="{00000000-0005-0000-0000-0000A4160000}"/>
    <cellStyle name="Currency 2 6" xfId="4715" xr:uid="{00000000-0005-0000-0000-0000A5160000}"/>
    <cellStyle name="Currency 2 7" xfId="4716" xr:uid="{00000000-0005-0000-0000-0000A6160000}"/>
    <cellStyle name="Currency 2 7 2" xfId="7018" xr:uid="{00000000-0005-0000-0000-0000A7160000}"/>
    <cellStyle name="Currency 2 7_Segment Detail" xfId="7879" xr:uid="{00000000-0005-0000-0000-0000A8160000}"/>
    <cellStyle name="Currency 2 8" xfId="4717" xr:uid="{00000000-0005-0000-0000-0000A9160000}"/>
    <cellStyle name="Currency 2 9" xfId="4718" xr:uid="{00000000-0005-0000-0000-0000AA160000}"/>
    <cellStyle name="Currency 2*" xfId="7019" xr:uid="{00000000-0005-0000-0000-0000AB160000}"/>
    <cellStyle name="Currency 2_12 Clean LBO Model_Final_NL" xfId="7020" xr:uid="{00000000-0005-0000-0000-0000AC160000}"/>
    <cellStyle name="Currency 3" xfId="4719" xr:uid="{00000000-0005-0000-0000-0000AD160000}"/>
    <cellStyle name="Currency 3 2" xfId="4720" xr:uid="{00000000-0005-0000-0000-0000AE160000}"/>
    <cellStyle name="Currency 3 3" xfId="4721" xr:uid="{00000000-0005-0000-0000-0000AF160000}"/>
    <cellStyle name="Currency 3 4" xfId="7021" xr:uid="{00000000-0005-0000-0000-0000B0160000}"/>
    <cellStyle name="Currency 3_Segment Detail" xfId="7880" xr:uid="{00000000-0005-0000-0000-0000B1160000}"/>
    <cellStyle name="Currency 4" xfId="4722" xr:uid="{00000000-0005-0000-0000-0000B2160000}"/>
    <cellStyle name="Currency 4 2" xfId="4723" xr:uid="{00000000-0005-0000-0000-0000B3160000}"/>
    <cellStyle name="Currency 4 2 2" xfId="4724" xr:uid="{00000000-0005-0000-0000-0000B4160000}"/>
    <cellStyle name="Currency 4 2 3" xfId="4725" xr:uid="{00000000-0005-0000-0000-0000B5160000}"/>
    <cellStyle name="Currency 4 2_Segment Detail" xfId="7881" xr:uid="{00000000-0005-0000-0000-0000B6160000}"/>
    <cellStyle name="Currency 4 3" xfId="7022" xr:uid="{00000000-0005-0000-0000-0000B7160000}"/>
    <cellStyle name="Currency 4 4" xfId="7023" xr:uid="{00000000-0005-0000-0000-0000B8160000}"/>
    <cellStyle name="Currency 4 4 2" xfId="7024" xr:uid="{00000000-0005-0000-0000-0000B9160000}"/>
    <cellStyle name="Currency 4 4_Segment Detail" xfId="7882" xr:uid="{00000000-0005-0000-0000-0000BA160000}"/>
    <cellStyle name="Currency 4 5" xfId="7025" xr:uid="{00000000-0005-0000-0000-0000BB160000}"/>
    <cellStyle name="Currency 4_Cash Preso" xfId="4726" xr:uid="{00000000-0005-0000-0000-0000BC160000}"/>
    <cellStyle name="Currency 5" xfId="4727" xr:uid="{00000000-0005-0000-0000-0000BD160000}"/>
    <cellStyle name="Currency 5 2" xfId="4728" xr:uid="{00000000-0005-0000-0000-0000BE160000}"/>
    <cellStyle name="Currency 5_Segment Detail" xfId="7883" xr:uid="{00000000-0005-0000-0000-0000BF160000}"/>
    <cellStyle name="Currency 6" xfId="4729" xr:uid="{00000000-0005-0000-0000-0000C0160000}"/>
    <cellStyle name="Currency 6 2" xfId="4730" xr:uid="{00000000-0005-0000-0000-0000C1160000}"/>
    <cellStyle name="Currency 6_Segment Detail" xfId="7884" xr:uid="{00000000-0005-0000-0000-0000C2160000}"/>
    <cellStyle name="Currency 7" xfId="4731" xr:uid="{00000000-0005-0000-0000-0000C3160000}"/>
    <cellStyle name="Currency 8" xfId="4732" xr:uid="{00000000-0005-0000-0000-0000C4160000}"/>
    <cellStyle name="Currency 9" xfId="4733" xr:uid="{00000000-0005-0000-0000-0000C5160000}"/>
    <cellStyle name="Currency Per Share" xfId="7026" xr:uid="{00000000-0005-0000-0000-0000C6160000}"/>
    <cellStyle name="Currency(1)" xfId="4734" xr:uid="{00000000-0005-0000-0000-0000C7160000}"/>
    <cellStyle name="Currency0" xfId="4735" xr:uid="{00000000-0005-0000-0000-0000C8160000}"/>
    <cellStyle name="Currency0 10" xfId="4736" xr:uid="{00000000-0005-0000-0000-0000C9160000}"/>
    <cellStyle name="Currency0 11" xfId="4737" xr:uid="{00000000-0005-0000-0000-0000CA160000}"/>
    <cellStyle name="Currency0 12" xfId="4738" xr:uid="{00000000-0005-0000-0000-0000CB160000}"/>
    <cellStyle name="Currency0 13" xfId="4739" xr:uid="{00000000-0005-0000-0000-0000CC160000}"/>
    <cellStyle name="Currency0 14" xfId="4740" xr:uid="{00000000-0005-0000-0000-0000CD160000}"/>
    <cellStyle name="Currency0 15" xfId="4741" xr:uid="{00000000-0005-0000-0000-0000CE160000}"/>
    <cellStyle name="Currency0 16" xfId="4742" xr:uid="{00000000-0005-0000-0000-0000CF160000}"/>
    <cellStyle name="Currency0 17" xfId="4743" xr:uid="{00000000-0005-0000-0000-0000D0160000}"/>
    <cellStyle name="Currency0 18" xfId="4744" xr:uid="{00000000-0005-0000-0000-0000D1160000}"/>
    <cellStyle name="Currency0 19" xfId="4745" xr:uid="{00000000-0005-0000-0000-0000D2160000}"/>
    <cellStyle name="Currency0 2" xfId="4746" xr:uid="{00000000-0005-0000-0000-0000D3160000}"/>
    <cellStyle name="Currency0 2 2" xfId="7027" xr:uid="{00000000-0005-0000-0000-0000D4160000}"/>
    <cellStyle name="Currency0 2_Segment Detail" xfId="7885" xr:uid="{00000000-0005-0000-0000-0000D5160000}"/>
    <cellStyle name="Currency0 20" xfId="4747" xr:uid="{00000000-0005-0000-0000-0000D6160000}"/>
    <cellStyle name="Currency0 21" xfId="4748" xr:uid="{00000000-0005-0000-0000-0000D7160000}"/>
    <cellStyle name="Currency0 3" xfId="4749" xr:uid="{00000000-0005-0000-0000-0000D8160000}"/>
    <cellStyle name="Currency0 4" xfId="4750" xr:uid="{00000000-0005-0000-0000-0000D9160000}"/>
    <cellStyle name="Currency0 5" xfId="4751" xr:uid="{00000000-0005-0000-0000-0000DA160000}"/>
    <cellStyle name="Currency0 6" xfId="4752" xr:uid="{00000000-0005-0000-0000-0000DB160000}"/>
    <cellStyle name="Currency0 7" xfId="4753" xr:uid="{00000000-0005-0000-0000-0000DC160000}"/>
    <cellStyle name="Currency0 8" xfId="4754" xr:uid="{00000000-0005-0000-0000-0000DD160000}"/>
    <cellStyle name="Currency0 9" xfId="4755" xr:uid="{00000000-0005-0000-0000-0000DE160000}"/>
    <cellStyle name="Currency0_Deck" xfId="4756" xr:uid="{00000000-0005-0000-0000-0000DF160000}"/>
    <cellStyle name="Currency1" xfId="4757" xr:uid="{00000000-0005-0000-0000-0000E0160000}"/>
    <cellStyle name="CurrencyA" xfId="4758" xr:uid="{00000000-0005-0000-0000-0000E1160000}"/>
    <cellStyle name="CurrencyC" xfId="4759" xr:uid="{00000000-0005-0000-0000-0000E2160000}"/>
    <cellStyle name="CurrencyExt" xfId="4760" xr:uid="{00000000-0005-0000-0000-0000E3160000}"/>
    <cellStyle name="CurrencyRep" xfId="4761" xr:uid="{00000000-0005-0000-0000-0000E4160000}"/>
    <cellStyle name="CurrencyTot" xfId="4762" xr:uid="{00000000-0005-0000-0000-0000E5160000}"/>
    <cellStyle name="Custom Style  1" xfId="4763" xr:uid="{00000000-0005-0000-0000-0000E6160000}"/>
    <cellStyle name="Custom Style 2" xfId="4764" xr:uid="{00000000-0005-0000-0000-0000E7160000}"/>
    <cellStyle name="Dash" xfId="4765" xr:uid="{00000000-0005-0000-0000-0000E8160000}"/>
    <cellStyle name="Data" xfId="4766" xr:uid="{00000000-0005-0000-0000-0000E9160000}"/>
    <cellStyle name="Data Entry" xfId="4767" xr:uid="{00000000-0005-0000-0000-0000EA160000}"/>
    <cellStyle name="Data input basic" xfId="4768" xr:uid="{00000000-0005-0000-0000-0000EB160000}"/>
    <cellStyle name="Data_Segment Detail" xfId="7886" xr:uid="{00000000-0005-0000-0000-0000EC160000}"/>
    <cellStyle name="Date" xfId="4769" xr:uid="{00000000-0005-0000-0000-0000ED160000}"/>
    <cellStyle name="Date [d-mmm-yy]" xfId="4770" xr:uid="{00000000-0005-0000-0000-0000EE160000}"/>
    <cellStyle name="Date [mm-d-yy]" xfId="4771" xr:uid="{00000000-0005-0000-0000-0000EF160000}"/>
    <cellStyle name="Date [mm-d-yyyy]" xfId="4772" xr:uid="{00000000-0005-0000-0000-0000F0160000}"/>
    <cellStyle name="Date [mmm-d-yyyy]" xfId="4773" xr:uid="{00000000-0005-0000-0000-0000F1160000}"/>
    <cellStyle name="Date [mmm-yy]" xfId="4774" xr:uid="{00000000-0005-0000-0000-0000F2160000}"/>
    <cellStyle name="Date 2" xfId="4775" xr:uid="{00000000-0005-0000-0000-0000F3160000}"/>
    <cellStyle name="Date 3" xfId="4776" xr:uid="{00000000-0005-0000-0000-0000F4160000}"/>
    <cellStyle name="Date 4" xfId="4777" xr:uid="{00000000-0005-0000-0000-0000F5160000}"/>
    <cellStyle name="Date 5" xfId="4778" xr:uid="{00000000-0005-0000-0000-0000F6160000}"/>
    <cellStyle name="Date 6" xfId="4779" xr:uid="{00000000-0005-0000-0000-0000F7160000}"/>
    <cellStyle name="Date 7" xfId="4780" xr:uid="{00000000-0005-0000-0000-0000F8160000}"/>
    <cellStyle name="Date 8" xfId="4781" xr:uid="{00000000-0005-0000-0000-0000F9160000}"/>
    <cellStyle name="Date 9" xfId="4782" xr:uid="{00000000-0005-0000-0000-0000FA160000}"/>
    <cellStyle name="Date Aligned" xfId="4783" xr:uid="{00000000-0005-0000-0000-0000FB160000}"/>
    <cellStyle name="Date m/d/yy" xfId="7028" xr:uid="{00000000-0005-0000-0000-0000FC160000}"/>
    <cellStyle name="Date m-yy" xfId="4784" xr:uid="{00000000-0005-0000-0000-0000FD160000}"/>
    <cellStyle name="Date Short" xfId="4785" xr:uid="{00000000-0005-0000-0000-0000FE160000}"/>
    <cellStyle name="Date Short 2" xfId="7029" xr:uid="{00000000-0005-0000-0000-0000FF160000}"/>
    <cellStyle name="Date Short 3" xfId="7030" xr:uid="{00000000-0005-0000-0000-000000170000}"/>
    <cellStyle name="Date Short 4" xfId="7031" xr:uid="{00000000-0005-0000-0000-000001170000}"/>
    <cellStyle name="Date Short_Segment Detail" xfId="7887" xr:uid="{00000000-0005-0000-0000-000002170000}"/>
    <cellStyle name="Date_~3005765" xfId="4786" xr:uid="{00000000-0005-0000-0000-000003170000}"/>
    <cellStyle name="Date1" xfId="4787" xr:uid="{00000000-0005-0000-0000-000004170000}"/>
    <cellStyle name="Date2" xfId="7032" xr:uid="{00000000-0005-0000-0000-000005170000}"/>
    <cellStyle name="dates" xfId="4788" xr:uid="{00000000-0005-0000-0000-000006170000}"/>
    <cellStyle name="DateYear" xfId="4789" xr:uid="{00000000-0005-0000-0000-000007170000}"/>
    <cellStyle name="Datum" xfId="4790" xr:uid="{00000000-0005-0000-0000-000008170000}"/>
    <cellStyle name="Datum 10" xfId="4791" xr:uid="{00000000-0005-0000-0000-000009170000}"/>
    <cellStyle name="Datum 10 2" xfId="6515" xr:uid="{00000000-0005-0000-0000-00000A170000}"/>
    <cellStyle name="Datum 10 2 2" xfId="7033" xr:uid="{00000000-0005-0000-0000-00000B170000}"/>
    <cellStyle name="Datum 10 2_Segment Detail" xfId="7890" xr:uid="{00000000-0005-0000-0000-00000C170000}"/>
    <cellStyle name="Datum 10 3" xfId="7034" xr:uid="{00000000-0005-0000-0000-00000D170000}"/>
    <cellStyle name="Datum 10_Segment Detail" xfId="7889" xr:uid="{00000000-0005-0000-0000-00000E170000}"/>
    <cellStyle name="Datum 11" xfId="6514" xr:uid="{00000000-0005-0000-0000-00000F170000}"/>
    <cellStyle name="Datum 11 2" xfId="7035" xr:uid="{00000000-0005-0000-0000-000010170000}"/>
    <cellStyle name="Datum 11_Segment Detail" xfId="7891" xr:uid="{00000000-0005-0000-0000-000011170000}"/>
    <cellStyle name="Datum 12" xfId="7036" xr:uid="{00000000-0005-0000-0000-000012170000}"/>
    <cellStyle name="Datum 2" xfId="4792" xr:uid="{00000000-0005-0000-0000-000013170000}"/>
    <cellStyle name="Datum 2 2" xfId="6516" xr:uid="{00000000-0005-0000-0000-000014170000}"/>
    <cellStyle name="Datum 2 2 2" xfId="7037" xr:uid="{00000000-0005-0000-0000-000015170000}"/>
    <cellStyle name="Datum 2 2_Segment Detail" xfId="7893" xr:uid="{00000000-0005-0000-0000-000016170000}"/>
    <cellStyle name="Datum 2 3" xfId="7038" xr:uid="{00000000-0005-0000-0000-000017170000}"/>
    <cellStyle name="Datum 2_Segment Detail" xfId="7892" xr:uid="{00000000-0005-0000-0000-000018170000}"/>
    <cellStyle name="Datum 3" xfId="4793" xr:uid="{00000000-0005-0000-0000-000019170000}"/>
    <cellStyle name="Datum 3 2" xfId="6517" xr:uid="{00000000-0005-0000-0000-00001A170000}"/>
    <cellStyle name="Datum 3 2 2" xfId="7039" xr:uid="{00000000-0005-0000-0000-00001B170000}"/>
    <cellStyle name="Datum 3 2_Segment Detail" xfId="7895" xr:uid="{00000000-0005-0000-0000-00001C170000}"/>
    <cellStyle name="Datum 3 3" xfId="7040" xr:uid="{00000000-0005-0000-0000-00001D170000}"/>
    <cellStyle name="Datum 3_Segment Detail" xfId="7894" xr:uid="{00000000-0005-0000-0000-00001E170000}"/>
    <cellStyle name="Datum 4" xfId="4794" xr:uid="{00000000-0005-0000-0000-00001F170000}"/>
    <cellStyle name="Datum 4 2" xfId="6518" xr:uid="{00000000-0005-0000-0000-000020170000}"/>
    <cellStyle name="Datum 4 2 2" xfId="7041" xr:uid="{00000000-0005-0000-0000-000021170000}"/>
    <cellStyle name="Datum 4 2_Segment Detail" xfId="7897" xr:uid="{00000000-0005-0000-0000-000022170000}"/>
    <cellStyle name="Datum 4 3" xfId="7042" xr:uid="{00000000-0005-0000-0000-000023170000}"/>
    <cellStyle name="Datum 4_Segment Detail" xfId="7896" xr:uid="{00000000-0005-0000-0000-000024170000}"/>
    <cellStyle name="Datum 5" xfId="4795" xr:uid="{00000000-0005-0000-0000-000025170000}"/>
    <cellStyle name="Datum 5 2" xfId="6519" xr:uid="{00000000-0005-0000-0000-000026170000}"/>
    <cellStyle name="Datum 5 2 2" xfId="7043" xr:uid="{00000000-0005-0000-0000-000027170000}"/>
    <cellStyle name="Datum 5 2_Segment Detail" xfId="7899" xr:uid="{00000000-0005-0000-0000-000028170000}"/>
    <cellStyle name="Datum 5 3" xfId="7044" xr:uid="{00000000-0005-0000-0000-000029170000}"/>
    <cellStyle name="Datum 5_Segment Detail" xfId="7898" xr:uid="{00000000-0005-0000-0000-00002A170000}"/>
    <cellStyle name="Datum 6" xfId="4796" xr:uid="{00000000-0005-0000-0000-00002B170000}"/>
    <cellStyle name="Datum 6 2" xfId="6520" xr:uid="{00000000-0005-0000-0000-00002C170000}"/>
    <cellStyle name="Datum 6 2 2" xfId="7045" xr:uid="{00000000-0005-0000-0000-00002D170000}"/>
    <cellStyle name="Datum 6 2_Segment Detail" xfId="7901" xr:uid="{00000000-0005-0000-0000-00002E170000}"/>
    <cellStyle name="Datum 6 3" xfId="7046" xr:uid="{00000000-0005-0000-0000-00002F170000}"/>
    <cellStyle name="Datum 6_Segment Detail" xfId="7900" xr:uid="{00000000-0005-0000-0000-000030170000}"/>
    <cellStyle name="Datum 7" xfId="4797" xr:uid="{00000000-0005-0000-0000-000031170000}"/>
    <cellStyle name="Datum 7 2" xfId="6521" xr:uid="{00000000-0005-0000-0000-000032170000}"/>
    <cellStyle name="Datum 7 2 2" xfId="7047" xr:uid="{00000000-0005-0000-0000-000033170000}"/>
    <cellStyle name="Datum 7 2_Segment Detail" xfId="7903" xr:uid="{00000000-0005-0000-0000-000034170000}"/>
    <cellStyle name="Datum 7 3" xfId="7048" xr:uid="{00000000-0005-0000-0000-000035170000}"/>
    <cellStyle name="Datum 7_Segment Detail" xfId="7902" xr:uid="{00000000-0005-0000-0000-000036170000}"/>
    <cellStyle name="Datum 8" xfId="4798" xr:uid="{00000000-0005-0000-0000-000037170000}"/>
    <cellStyle name="Datum 8 2" xfId="6522" xr:uid="{00000000-0005-0000-0000-000038170000}"/>
    <cellStyle name="Datum 8 2 2" xfId="7049" xr:uid="{00000000-0005-0000-0000-000039170000}"/>
    <cellStyle name="Datum 8 2_Segment Detail" xfId="7905" xr:uid="{00000000-0005-0000-0000-00003A170000}"/>
    <cellStyle name="Datum 8 3" xfId="7050" xr:uid="{00000000-0005-0000-0000-00003B170000}"/>
    <cellStyle name="Datum 8_Segment Detail" xfId="7904" xr:uid="{00000000-0005-0000-0000-00003C170000}"/>
    <cellStyle name="Datum 9" xfId="4799" xr:uid="{00000000-0005-0000-0000-00003D170000}"/>
    <cellStyle name="Datum 9 2" xfId="6523" xr:uid="{00000000-0005-0000-0000-00003E170000}"/>
    <cellStyle name="Datum 9 2 2" xfId="7051" xr:uid="{00000000-0005-0000-0000-00003F170000}"/>
    <cellStyle name="Datum 9 2_Segment Detail" xfId="7907" xr:uid="{00000000-0005-0000-0000-000040170000}"/>
    <cellStyle name="Datum 9 3" xfId="7052" xr:uid="{00000000-0005-0000-0000-000041170000}"/>
    <cellStyle name="Datum 9_Segment Detail" xfId="7906" xr:uid="{00000000-0005-0000-0000-000042170000}"/>
    <cellStyle name="Datum_Segment Detail" xfId="7888" xr:uid="{00000000-0005-0000-0000-000043170000}"/>
    <cellStyle name="Day" xfId="4800" xr:uid="{00000000-0005-0000-0000-000044170000}"/>
    <cellStyle name="DecBold" xfId="4801" xr:uid="{00000000-0005-0000-0000-000045170000}"/>
    <cellStyle name="DELTA" xfId="4802" xr:uid="{00000000-0005-0000-0000-000046170000}"/>
    <cellStyle name="DELTA 2" xfId="4803" xr:uid="{00000000-0005-0000-0000-000047170000}"/>
    <cellStyle name="DELTA 3" xfId="4804" xr:uid="{00000000-0005-0000-0000-000048170000}"/>
    <cellStyle name="DELTA 4" xfId="4805" xr:uid="{00000000-0005-0000-0000-000049170000}"/>
    <cellStyle name="DELTA 5" xfId="4806" xr:uid="{00000000-0005-0000-0000-00004A170000}"/>
    <cellStyle name="DELTA 6" xfId="4807" xr:uid="{00000000-0005-0000-0000-00004B170000}"/>
    <cellStyle name="DELTA 7" xfId="4808" xr:uid="{00000000-0005-0000-0000-00004C170000}"/>
    <cellStyle name="DELTA 8" xfId="4809" xr:uid="{00000000-0005-0000-0000-00004D170000}"/>
    <cellStyle name="DELTA_Budget Template-Italy(09 10 09)with split v3" xfId="4810" xr:uid="{00000000-0005-0000-0000-00004E170000}"/>
    <cellStyle name="Dezimal [0]__code" xfId="4811" xr:uid="{00000000-0005-0000-0000-00004F170000}"/>
    <cellStyle name="Dezimal[0]" xfId="4812" xr:uid="{00000000-0005-0000-0000-000050170000}"/>
    <cellStyle name="Dezimal__code" xfId="4813" xr:uid="{00000000-0005-0000-0000-000051170000}"/>
    <cellStyle name="Dimension" xfId="4814" xr:uid="{00000000-0005-0000-0000-000052170000}"/>
    <cellStyle name="Dollar" xfId="4815" xr:uid="{00000000-0005-0000-0000-000053170000}"/>
    <cellStyle name="Dollar (zero dec)" xfId="4816" xr:uid="{00000000-0005-0000-0000-000054170000}"/>
    <cellStyle name="Dollar[1]" xfId="4817" xr:uid="{00000000-0005-0000-0000-000055170000}"/>
    <cellStyle name="Dollar[2]" xfId="4818" xr:uid="{00000000-0005-0000-0000-000056170000}"/>
    <cellStyle name="Dollar_Debt Buyback PCR Excel v6" xfId="4819" xr:uid="{00000000-0005-0000-0000-000057170000}"/>
    <cellStyle name="Dollar1" xfId="4820" xr:uid="{00000000-0005-0000-0000-000058170000}"/>
    <cellStyle name="Dollar1Blue" xfId="4821" xr:uid="{00000000-0005-0000-0000-000059170000}"/>
    <cellStyle name="Dollar2" xfId="4822" xr:uid="{00000000-0005-0000-0000-00005A170000}"/>
    <cellStyle name="dollars" xfId="4823" xr:uid="{00000000-0005-0000-0000-00005B170000}"/>
    <cellStyle name="DollarWhole" xfId="4824" xr:uid="{00000000-0005-0000-0000-00005C170000}"/>
    <cellStyle name="Dotted Line" xfId="4825" xr:uid="{00000000-0005-0000-0000-00005D170000}"/>
    <cellStyle name="Double" xfId="7053" xr:uid="{00000000-0005-0000-0000-00005E170000}"/>
    <cellStyle name="Double Accounting" xfId="4826" xr:uid="{00000000-0005-0000-0000-00005F170000}"/>
    <cellStyle name="Double_Segment Detail" xfId="7908" xr:uid="{00000000-0005-0000-0000-000060170000}"/>
    <cellStyle name="DownLoad" xfId="4827" xr:uid="{00000000-0005-0000-0000-000061170000}"/>
    <cellStyle name="dp*Accent" xfId="4828" xr:uid="{00000000-0005-0000-0000-000062170000}"/>
    <cellStyle name="dp*ChartSubTitle" xfId="4829" xr:uid="{00000000-0005-0000-0000-000063170000}"/>
    <cellStyle name="dp*ChartTitle" xfId="4830" xr:uid="{00000000-0005-0000-0000-000064170000}"/>
    <cellStyle name="dp*ColumnHeading1" xfId="4831" xr:uid="{00000000-0005-0000-0000-000065170000}"/>
    <cellStyle name="dp*ColumnHeading2" xfId="4832" xr:uid="{00000000-0005-0000-0000-000066170000}"/>
    <cellStyle name="dp*ColumnHeadingDate" xfId="4833" xr:uid="{00000000-0005-0000-0000-000067170000}"/>
    <cellStyle name="dp*FiscalDate" xfId="4834" xr:uid="{00000000-0005-0000-0000-000068170000}"/>
    <cellStyle name="dp*Footnote" xfId="4835" xr:uid="{00000000-0005-0000-0000-000069170000}"/>
    <cellStyle name="dp*Information" xfId="4836" xr:uid="{00000000-0005-0000-0000-00006A170000}"/>
    <cellStyle name="dp*LabelItalics" xfId="4837" xr:uid="{00000000-0005-0000-0000-00006B170000}"/>
    <cellStyle name="dp*LabelItalicsLineAbove" xfId="4838" xr:uid="{00000000-0005-0000-0000-00006C170000}"/>
    <cellStyle name="dp*LabelLine" xfId="4839" xr:uid="{00000000-0005-0000-0000-00006D170000}"/>
    <cellStyle name="dp*Labels" xfId="4840" xr:uid="{00000000-0005-0000-0000-00006E170000}"/>
    <cellStyle name="dp*Normal" xfId="4841" xr:uid="{00000000-0005-0000-0000-00006F170000}"/>
    <cellStyle name="dp*NormalCurrency1Dec." xfId="4842" xr:uid="{00000000-0005-0000-0000-000070170000}"/>
    <cellStyle name="dp*NormalCurrency2Dec." xfId="4843" xr:uid="{00000000-0005-0000-0000-000071170000}"/>
    <cellStyle name="dp*Number%Italics" xfId="4844" xr:uid="{00000000-0005-0000-0000-000072170000}"/>
    <cellStyle name="dp*Number%ItalicsLineAbove" xfId="4845" xr:uid="{00000000-0005-0000-0000-000073170000}"/>
    <cellStyle name="dp*Number%ItalicsLineAbove 2" xfId="6524" xr:uid="{00000000-0005-0000-0000-000074170000}"/>
    <cellStyle name="dp*Number%ItalicsLineAbove 2 2" xfId="7054" xr:uid="{00000000-0005-0000-0000-000075170000}"/>
    <cellStyle name="dp*Number%ItalicsLineAbove 2_Segment Detail" xfId="7910" xr:uid="{00000000-0005-0000-0000-000076170000}"/>
    <cellStyle name="dp*Number%ItalicsLineAbove 3" xfId="7055" xr:uid="{00000000-0005-0000-0000-000077170000}"/>
    <cellStyle name="dp*Number%ItalicsLineAbove_Segment Detail" xfId="7909" xr:uid="{00000000-0005-0000-0000-000078170000}"/>
    <cellStyle name="dp*NumberCurrencyLine" xfId="4846" xr:uid="{00000000-0005-0000-0000-000079170000}"/>
    <cellStyle name="dp*NumberGeneral" xfId="4847" xr:uid="{00000000-0005-0000-0000-00007A170000}"/>
    <cellStyle name="dp*NumberGeneral2Dec." xfId="4848" xr:uid="{00000000-0005-0000-0000-00007B170000}"/>
    <cellStyle name="dp*NumberLine" xfId="4849" xr:uid="{00000000-0005-0000-0000-00007C170000}"/>
    <cellStyle name="dp*NumberLine 2" xfId="6525" xr:uid="{00000000-0005-0000-0000-00007D170000}"/>
    <cellStyle name="dp*NumberLine_Segment Detail" xfId="7911" xr:uid="{00000000-0005-0000-0000-00007E170000}"/>
    <cellStyle name="dp*NumberLineEPS" xfId="4850" xr:uid="{00000000-0005-0000-0000-00007F170000}"/>
    <cellStyle name="dp*NumberLineEPS 2" xfId="6526" xr:uid="{00000000-0005-0000-0000-000080170000}"/>
    <cellStyle name="dp*NumberLineEPS_Segment Detail" xfId="7912" xr:uid="{00000000-0005-0000-0000-000081170000}"/>
    <cellStyle name="dp*NumberSpecial" xfId="4851" xr:uid="{00000000-0005-0000-0000-000082170000}"/>
    <cellStyle name="dp*RatioX" xfId="4852" xr:uid="{00000000-0005-0000-0000-000083170000}"/>
    <cellStyle name="dp*SeriesName" xfId="4853" xr:uid="{00000000-0005-0000-0000-000084170000}"/>
    <cellStyle name="dp*SheetSubTitle" xfId="4854" xr:uid="{00000000-0005-0000-0000-000085170000}"/>
    <cellStyle name="dp*SheetSubTitle 2" xfId="6527" xr:uid="{00000000-0005-0000-0000-000086170000}"/>
    <cellStyle name="dp*SheetSubTitle_Segment Detail" xfId="7913" xr:uid="{00000000-0005-0000-0000-000087170000}"/>
    <cellStyle name="dp*SheetTitle" xfId="4855" xr:uid="{00000000-0005-0000-0000-000088170000}"/>
    <cellStyle name="dp*SubTitle" xfId="4856" xr:uid="{00000000-0005-0000-0000-000089170000}"/>
    <cellStyle name="dp*ThickLineAbove" xfId="4857" xr:uid="{00000000-0005-0000-0000-00008A170000}"/>
    <cellStyle name="dp*ThickLineBelow" xfId="4858" xr:uid="{00000000-0005-0000-0000-00008B170000}"/>
    <cellStyle name="dp*ThinLineAbove" xfId="4859" xr:uid="{00000000-0005-0000-0000-00008C170000}"/>
    <cellStyle name="dp*ThinLineAbove 2" xfId="6528" xr:uid="{00000000-0005-0000-0000-00008D170000}"/>
    <cellStyle name="dp*ThinLineAbove 2 2" xfId="7056" xr:uid="{00000000-0005-0000-0000-00008E170000}"/>
    <cellStyle name="dp*ThinLineAbove 2_Segment Detail" xfId="7915" xr:uid="{00000000-0005-0000-0000-00008F170000}"/>
    <cellStyle name="dp*ThinLineAbove 3" xfId="7057" xr:uid="{00000000-0005-0000-0000-000090170000}"/>
    <cellStyle name="dp*ThinLineAbove_Segment Detail" xfId="7914" xr:uid="{00000000-0005-0000-0000-000091170000}"/>
    <cellStyle name="dp*ThinLineBelow" xfId="4860" xr:uid="{00000000-0005-0000-0000-000092170000}"/>
    <cellStyle name="dp*XAxisTitle" xfId="4861" xr:uid="{00000000-0005-0000-0000-000093170000}"/>
    <cellStyle name="dp*Y2AxisTitle" xfId="4862" xr:uid="{00000000-0005-0000-0000-000094170000}"/>
    <cellStyle name="dp*YAxisTitle" xfId="4863" xr:uid="{00000000-0005-0000-0000-000095170000}"/>
    <cellStyle name="Driver" xfId="4864" xr:uid="{00000000-0005-0000-0000-000096170000}"/>
    <cellStyle name="DropDown" xfId="7058" xr:uid="{00000000-0005-0000-0000-000097170000}"/>
    <cellStyle name="DSYSPROJ" xfId="4865" xr:uid="{00000000-0005-0000-0000-000098170000}"/>
    <cellStyle name="Dziesi?tny [0]_15A-Raws OB'99 vs TRF'98" xfId="4866" xr:uid="{00000000-0005-0000-0000-000099170000}"/>
    <cellStyle name="Dziesi?tny_15A-Raws OB'99 vs TRF'98" xfId="4867" xr:uid="{00000000-0005-0000-0000-00009A170000}"/>
    <cellStyle name="Dziesiętny [0]_15A-Raws OB'99 vs TRF'98" xfId="4868" xr:uid="{00000000-0005-0000-0000-00009B170000}"/>
    <cellStyle name="Dziesietny [0]_4th shift1999 Capacity  " xfId="4869" xr:uid="{00000000-0005-0000-0000-00009C170000}"/>
    <cellStyle name="Dziesiętny_15A-Raws OB'99 vs TRF'98" xfId="4870" xr:uid="{00000000-0005-0000-0000-00009D170000}"/>
    <cellStyle name="Dziesietny_4th shift1999 Capacity  " xfId="4871" xr:uid="{00000000-0005-0000-0000-00009E170000}"/>
    <cellStyle name="Dziesiętny_PPK40gSWAK48x2" xfId="4872" xr:uid="{00000000-0005-0000-0000-00009F170000}"/>
    <cellStyle name="e" xfId="4873" xr:uid="{00000000-0005-0000-0000-0000A0170000}"/>
    <cellStyle name="e_Segment Detail" xfId="7916" xr:uid="{00000000-0005-0000-0000-0000A1170000}"/>
    <cellStyle name="Eingabe" xfId="4874" xr:uid="{00000000-0005-0000-0000-0000A2170000}"/>
    <cellStyle name="Emphasis 1" xfId="4875" xr:uid="{00000000-0005-0000-0000-0000A3170000}"/>
    <cellStyle name="Emphasis 2" xfId="4876" xr:uid="{00000000-0005-0000-0000-0000A4170000}"/>
    <cellStyle name="Emphasis 3" xfId="4877" xr:uid="{00000000-0005-0000-0000-0000A5170000}"/>
    <cellStyle name="Encabezado 4" xfId="4878" xr:uid="{00000000-0005-0000-0000-0000A6170000}"/>
    <cellStyle name="Énfasis1" xfId="4879" xr:uid="{00000000-0005-0000-0000-0000A7170000}"/>
    <cellStyle name="Énfasis2" xfId="4880" xr:uid="{00000000-0005-0000-0000-0000A8170000}"/>
    <cellStyle name="Énfasis3" xfId="4881" xr:uid="{00000000-0005-0000-0000-0000A9170000}"/>
    <cellStyle name="Énfasis4" xfId="4882" xr:uid="{00000000-0005-0000-0000-0000AA170000}"/>
    <cellStyle name="Énfasis5" xfId="4883" xr:uid="{00000000-0005-0000-0000-0000AB170000}"/>
    <cellStyle name="Énfasis6" xfId="4884" xr:uid="{00000000-0005-0000-0000-0000AC170000}"/>
    <cellStyle name="Enter Currency (0)" xfId="4885" xr:uid="{00000000-0005-0000-0000-0000AD170000}"/>
    <cellStyle name="Enter Currency (0) 10" xfId="4886" xr:uid="{00000000-0005-0000-0000-0000AE170000}"/>
    <cellStyle name="Enter Currency (0) 11" xfId="4887" xr:uid="{00000000-0005-0000-0000-0000AF170000}"/>
    <cellStyle name="Enter Currency (0) 12" xfId="4888" xr:uid="{00000000-0005-0000-0000-0000B0170000}"/>
    <cellStyle name="Enter Currency (0) 13" xfId="4889" xr:uid="{00000000-0005-0000-0000-0000B1170000}"/>
    <cellStyle name="Enter Currency (0) 14" xfId="4890" xr:uid="{00000000-0005-0000-0000-0000B2170000}"/>
    <cellStyle name="Enter Currency (0) 15" xfId="4891" xr:uid="{00000000-0005-0000-0000-0000B3170000}"/>
    <cellStyle name="Enter Currency (0) 16" xfId="4892" xr:uid="{00000000-0005-0000-0000-0000B4170000}"/>
    <cellStyle name="Enter Currency (0) 17" xfId="4893" xr:uid="{00000000-0005-0000-0000-0000B5170000}"/>
    <cellStyle name="Enter Currency (0) 18" xfId="4894" xr:uid="{00000000-0005-0000-0000-0000B6170000}"/>
    <cellStyle name="Enter Currency (0) 19" xfId="4895" xr:uid="{00000000-0005-0000-0000-0000B7170000}"/>
    <cellStyle name="Enter Currency (0) 2" xfId="4896" xr:uid="{00000000-0005-0000-0000-0000B8170000}"/>
    <cellStyle name="Enter Currency (0) 2 2" xfId="4897" xr:uid="{00000000-0005-0000-0000-0000B9170000}"/>
    <cellStyle name="Enter Currency (0) 2_EMEA 3YP 081709 DFW v4" xfId="4898" xr:uid="{00000000-0005-0000-0000-0000BA170000}"/>
    <cellStyle name="Enter Currency (0) 20" xfId="4899" xr:uid="{00000000-0005-0000-0000-0000BB170000}"/>
    <cellStyle name="Enter Currency (0) 21" xfId="4900" xr:uid="{00000000-0005-0000-0000-0000BC170000}"/>
    <cellStyle name="Enter Currency (0) 3" xfId="4901" xr:uid="{00000000-0005-0000-0000-0000BD170000}"/>
    <cellStyle name="Enter Currency (0) 4" xfId="4902" xr:uid="{00000000-0005-0000-0000-0000BE170000}"/>
    <cellStyle name="Enter Currency (0) 5" xfId="4903" xr:uid="{00000000-0005-0000-0000-0000BF170000}"/>
    <cellStyle name="Enter Currency (0) 5 2" xfId="7059" xr:uid="{00000000-0005-0000-0000-0000C0170000}"/>
    <cellStyle name="Enter Currency (0) 5_Segment Detail" xfId="7917" xr:uid="{00000000-0005-0000-0000-0000C1170000}"/>
    <cellStyle name="Enter Currency (0) 6" xfId="4904" xr:uid="{00000000-0005-0000-0000-0000C2170000}"/>
    <cellStyle name="Enter Currency (0) 7" xfId="4905" xr:uid="{00000000-0005-0000-0000-0000C3170000}"/>
    <cellStyle name="Enter Currency (0) 8" xfId="4906" xr:uid="{00000000-0005-0000-0000-0000C4170000}"/>
    <cellStyle name="Enter Currency (0) 9" xfId="4907" xr:uid="{00000000-0005-0000-0000-0000C5170000}"/>
    <cellStyle name="Enter Currency (0)_2010 3Y Plan 080109 0% Growth" xfId="4908" xr:uid="{00000000-0005-0000-0000-0000C6170000}"/>
    <cellStyle name="Enter Currency (2)" xfId="4909" xr:uid="{00000000-0005-0000-0000-0000C7170000}"/>
    <cellStyle name="Enter Currency (2) 10" xfId="4910" xr:uid="{00000000-0005-0000-0000-0000C8170000}"/>
    <cellStyle name="Enter Currency (2) 11" xfId="4911" xr:uid="{00000000-0005-0000-0000-0000C9170000}"/>
    <cellStyle name="Enter Currency (2) 12" xfId="4912" xr:uid="{00000000-0005-0000-0000-0000CA170000}"/>
    <cellStyle name="Enter Currency (2) 13" xfId="4913" xr:uid="{00000000-0005-0000-0000-0000CB170000}"/>
    <cellStyle name="Enter Currency (2) 14" xfId="4914" xr:uid="{00000000-0005-0000-0000-0000CC170000}"/>
    <cellStyle name="Enter Currency (2) 15" xfId="4915" xr:uid="{00000000-0005-0000-0000-0000CD170000}"/>
    <cellStyle name="Enter Currency (2) 16" xfId="4916" xr:uid="{00000000-0005-0000-0000-0000CE170000}"/>
    <cellStyle name="Enter Currency (2) 17" xfId="4917" xr:uid="{00000000-0005-0000-0000-0000CF170000}"/>
    <cellStyle name="Enter Currency (2) 18" xfId="4918" xr:uid="{00000000-0005-0000-0000-0000D0170000}"/>
    <cellStyle name="Enter Currency (2) 19" xfId="4919" xr:uid="{00000000-0005-0000-0000-0000D1170000}"/>
    <cellStyle name="Enter Currency (2) 2" xfId="4920" xr:uid="{00000000-0005-0000-0000-0000D2170000}"/>
    <cellStyle name="Enter Currency (2) 2 2" xfId="4921" xr:uid="{00000000-0005-0000-0000-0000D3170000}"/>
    <cellStyle name="Enter Currency (2) 2_EMEA 3YP 081709 DFW v4" xfId="4922" xr:uid="{00000000-0005-0000-0000-0000D4170000}"/>
    <cellStyle name="Enter Currency (2) 20" xfId="4923" xr:uid="{00000000-0005-0000-0000-0000D5170000}"/>
    <cellStyle name="Enter Currency (2) 21" xfId="4924" xr:uid="{00000000-0005-0000-0000-0000D6170000}"/>
    <cellStyle name="Enter Currency (2) 3" xfId="4925" xr:uid="{00000000-0005-0000-0000-0000D7170000}"/>
    <cellStyle name="Enter Currency (2) 4" xfId="4926" xr:uid="{00000000-0005-0000-0000-0000D8170000}"/>
    <cellStyle name="Enter Currency (2) 5" xfId="4927" xr:uid="{00000000-0005-0000-0000-0000D9170000}"/>
    <cellStyle name="Enter Currency (2) 5 2" xfId="7060" xr:uid="{00000000-0005-0000-0000-0000DA170000}"/>
    <cellStyle name="Enter Currency (2) 5_Segment Detail" xfId="7918" xr:uid="{00000000-0005-0000-0000-0000DB170000}"/>
    <cellStyle name="Enter Currency (2) 6" xfId="4928" xr:uid="{00000000-0005-0000-0000-0000DC170000}"/>
    <cellStyle name="Enter Currency (2) 7" xfId="4929" xr:uid="{00000000-0005-0000-0000-0000DD170000}"/>
    <cellStyle name="Enter Currency (2) 8" xfId="4930" xr:uid="{00000000-0005-0000-0000-0000DE170000}"/>
    <cellStyle name="Enter Currency (2) 9" xfId="4931" xr:uid="{00000000-0005-0000-0000-0000DF170000}"/>
    <cellStyle name="Enter Currency (2)_5 yr plan-updated-05-03-09-DAVID (2)" xfId="4932" xr:uid="{00000000-0005-0000-0000-0000E0170000}"/>
    <cellStyle name="Enter Here" xfId="4933" xr:uid="{00000000-0005-0000-0000-0000E1170000}"/>
    <cellStyle name="Enter Units (0)" xfId="4934" xr:uid="{00000000-0005-0000-0000-0000E2170000}"/>
    <cellStyle name="Enter Units (0) 10" xfId="4935" xr:uid="{00000000-0005-0000-0000-0000E3170000}"/>
    <cellStyle name="Enter Units (0) 11" xfId="4936" xr:uid="{00000000-0005-0000-0000-0000E4170000}"/>
    <cellStyle name="Enter Units (0) 12" xfId="4937" xr:uid="{00000000-0005-0000-0000-0000E5170000}"/>
    <cellStyle name="Enter Units (0) 13" xfId="4938" xr:uid="{00000000-0005-0000-0000-0000E6170000}"/>
    <cellStyle name="Enter Units (0) 14" xfId="4939" xr:uid="{00000000-0005-0000-0000-0000E7170000}"/>
    <cellStyle name="Enter Units (0) 15" xfId="4940" xr:uid="{00000000-0005-0000-0000-0000E8170000}"/>
    <cellStyle name="Enter Units (0) 16" xfId="4941" xr:uid="{00000000-0005-0000-0000-0000E9170000}"/>
    <cellStyle name="Enter Units (0) 17" xfId="4942" xr:uid="{00000000-0005-0000-0000-0000EA170000}"/>
    <cellStyle name="Enter Units (0) 18" xfId="4943" xr:uid="{00000000-0005-0000-0000-0000EB170000}"/>
    <cellStyle name="Enter Units (0) 19" xfId="4944" xr:uid="{00000000-0005-0000-0000-0000EC170000}"/>
    <cellStyle name="Enter Units (0) 2" xfId="4945" xr:uid="{00000000-0005-0000-0000-0000ED170000}"/>
    <cellStyle name="Enter Units (0) 2 2" xfId="4946" xr:uid="{00000000-0005-0000-0000-0000EE170000}"/>
    <cellStyle name="Enter Units (0) 2_EMEA 3YP 081709 DFW v4" xfId="4947" xr:uid="{00000000-0005-0000-0000-0000EF170000}"/>
    <cellStyle name="Enter Units (0) 20" xfId="4948" xr:uid="{00000000-0005-0000-0000-0000F0170000}"/>
    <cellStyle name="Enter Units (0) 21" xfId="4949" xr:uid="{00000000-0005-0000-0000-0000F1170000}"/>
    <cellStyle name="Enter Units (0) 3" xfId="4950" xr:uid="{00000000-0005-0000-0000-0000F2170000}"/>
    <cellStyle name="Enter Units (0) 4" xfId="4951" xr:uid="{00000000-0005-0000-0000-0000F3170000}"/>
    <cellStyle name="Enter Units (0) 5" xfId="4952" xr:uid="{00000000-0005-0000-0000-0000F4170000}"/>
    <cellStyle name="Enter Units (0) 5 2" xfId="7061" xr:uid="{00000000-0005-0000-0000-0000F5170000}"/>
    <cellStyle name="Enter Units (0) 5_Segment Detail" xfId="7919" xr:uid="{00000000-0005-0000-0000-0000F6170000}"/>
    <cellStyle name="Enter Units (0) 6" xfId="4953" xr:uid="{00000000-0005-0000-0000-0000F7170000}"/>
    <cellStyle name="Enter Units (0) 7" xfId="4954" xr:uid="{00000000-0005-0000-0000-0000F8170000}"/>
    <cellStyle name="Enter Units (0) 8" xfId="4955" xr:uid="{00000000-0005-0000-0000-0000F9170000}"/>
    <cellStyle name="Enter Units (0) 9" xfId="4956" xr:uid="{00000000-0005-0000-0000-0000FA170000}"/>
    <cellStyle name="Enter Units (0)_2010 3Y Plan 080109 0% Growth" xfId="4957" xr:uid="{00000000-0005-0000-0000-0000FB170000}"/>
    <cellStyle name="Enter Units (1)" xfId="4958" xr:uid="{00000000-0005-0000-0000-0000FC170000}"/>
    <cellStyle name="Enter Units (1) 10" xfId="4959" xr:uid="{00000000-0005-0000-0000-0000FD170000}"/>
    <cellStyle name="Enter Units (1) 11" xfId="4960" xr:uid="{00000000-0005-0000-0000-0000FE170000}"/>
    <cellStyle name="Enter Units (1) 12" xfId="4961" xr:uid="{00000000-0005-0000-0000-0000FF170000}"/>
    <cellStyle name="Enter Units (1) 13" xfId="4962" xr:uid="{00000000-0005-0000-0000-000000180000}"/>
    <cellStyle name="Enter Units (1) 14" xfId="4963" xr:uid="{00000000-0005-0000-0000-000001180000}"/>
    <cellStyle name="Enter Units (1) 15" xfId="4964" xr:uid="{00000000-0005-0000-0000-000002180000}"/>
    <cellStyle name="Enter Units (1) 16" xfId="4965" xr:uid="{00000000-0005-0000-0000-000003180000}"/>
    <cellStyle name="Enter Units (1) 17" xfId="4966" xr:uid="{00000000-0005-0000-0000-000004180000}"/>
    <cellStyle name="Enter Units (1) 18" xfId="4967" xr:uid="{00000000-0005-0000-0000-000005180000}"/>
    <cellStyle name="Enter Units (1) 19" xfId="4968" xr:uid="{00000000-0005-0000-0000-000006180000}"/>
    <cellStyle name="Enter Units (1) 2" xfId="4969" xr:uid="{00000000-0005-0000-0000-000007180000}"/>
    <cellStyle name="Enter Units (1) 2 2" xfId="4970" xr:uid="{00000000-0005-0000-0000-000008180000}"/>
    <cellStyle name="Enter Units (1) 2_EMEA 3YP 081709 DFW v4" xfId="4971" xr:uid="{00000000-0005-0000-0000-000009180000}"/>
    <cellStyle name="Enter Units (1) 20" xfId="4972" xr:uid="{00000000-0005-0000-0000-00000A180000}"/>
    <cellStyle name="Enter Units (1) 21" xfId="4973" xr:uid="{00000000-0005-0000-0000-00000B180000}"/>
    <cellStyle name="Enter Units (1) 3" xfId="4974" xr:uid="{00000000-0005-0000-0000-00000C180000}"/>
    <cellStyle name="Enter Units (1) 4" xfId="4975" xr:uid="{00000000-0005-0000-0000-00000D180000}"/>
    <cellStyle name="Enter Units (1) 5" xfId="4976" xr:uid="{00000000-0005-0000-0000-00000E180000}"/>
    <cellStyle name="Enter Units (1) 5 2" xfId="7062" xr:uid="{00000000-0005-0000-0000-00000F180000}"/>
    <cellStyle name="Enter Units (1) 5_Segment Detail" xfId="7920" xr:uid="{00000000-0005-0000-0000-000010180000}"/>
    <cellStyle name="Enter Units (1) 6" xfId="4977" xr:uid="{00000000-0005-0000-0000-000011180000}"/>
    <cellStyle name="Enter Units (1) 7" xfId="4978" xr:uid="{00000000-0005-0000-0000-000012180000}"/>
    <cellStyle name="Enter Units (1) 8" xfId="4979" xr:uid="{00000000-0005-0000-0000-000013180000}"/>
    <cellStyle name="Enter Units (1) 9" xfId="4980" xr:uid="{00000000-0005-0000-0000-000014180000}"/>
    <cellStyle name="Enter Units (1)_2010 3Y Plan 080109 0% Growth" xfId="4981" xr:uid="{00000000-0005-0000-0000-000015180000}"/>
    <cellStyle name="Enter Units (2)" xfId="4982" xr:uid="{00000000-0005-0000-0000-000016180000}"/>
    <cellStyle name="Enter Units (2) 10" xfId="4983" xr:uid="{00000000-0005-0000-0000-000017180000}"/>
    <cellStyle name="Enter Units (2) 11" xfId="4984" xr:uid="{00000000-0005-0000-0000-000018180000}"/>
    <cellStyle name="Enter Units (2) 12" xfId="4985" xr:uid="{00000000-0005-0000-0000-000019180000}"/>
    <cellStyle name="Enter Units (2) 13" xfId="4986" xr:uid="{00000000-0005-0000-0000-00001A180000}"/>
    <cellStyle name="Enter Units (2) 14" xfId="4987" xr:uid="{00000000-0005-0000-0000-00001B180000}"/>
    <cellStyle name="Enter Units (2) 15" xfId="4988" xr:uid="{00000000-0005-0000-0000-00001C180000}"/>
    <cellStyle name="Enter Units (2) 16" xfId="4989" xr:uid="{00000000-0005-0000-0000-00001D180000}"/>
    <cellStyle name="Enter Units (2) 17" xfId="4990" xr:uid="{00000000-0005-0000-0000-00001E180000}"/>
    <cellStyle name="Enter Units (2) 18" xfId="4991" xr:uid="{00000000-0005-0000-0000-00001F180000}"/>
    <cellStyle name="Enter Units (2) 19" xfId="4992" xr:uid="{00000000-0005-0000-0000-000020180000}"/>
    <cellStyle name="Enter Units (2) 2" xfId="4993" xr:uid="{00000000-0005-0000-0000-000021180000}"/>
    <cellStyle name="Enter Units (2) 2 2" xfId="4994" xr:uid="{00000000-0005-0000-0000-000022180000}"/>
    <cellStyle name="Enter Units (2) 2_EMEA 3YP 081709 DFW v4" xfId="4995" xr:uid="{00000000-0005-0000-0000-000023180000}"/>
    <cellStyle name="Enter Units (2) 20" xfId="4996" xr:uid="{00000000-0005-0000-0000-000024180000}"/>
    <cellStyle name="Enter Units (2) 21" xfId="4997" xr:uid="{00000000-0005-0000-0000-000025180000}"/>
    <cellStyle name="Enter Units (2) 3" xfId="4998" xr:uid="{00000000-0005-0000-0000-000026180000}"/>
    <cellStyle name="Enter Units (2) 4" xfId="4999" xr:uid="{00000000-0005-0000-0000-000027180000}"/>
    <cellStyle name="Enter Units (2) 5" xfId="5000" xr:uid="{00000000-0005-0000-0000-000028180000}"/>
    <cellStyle name="Enter Units (2) 5 2" xfId="7063" xr:uid="{00000000-0005-0000-0000-000029180000}"/>
    <cellStyle name="Enter Units (2) 5_Segment Detail" xfId="7921" xr:uid="{00000000-0005-0000-0000-00002A180000}"/>
    <cellStyle name="Enter Units (2) 6" xfId="5001" xr:uid="{00000000-0005-0000-0000-00002B180000}"/>
    <cellStyle name="Enter Units (2) 7" xfId="5002" xr:uid="{00000000-0005-0000-0000-00002C180000}"/>
    <cellStyle name="Enter Units (2) 8" xfId="5003" xr:uid="{00000000-0005-0000-0000-00002D180000}"/>
    <cellStyle name="Enter Units (2) 9" xfId="5004" xr:uid="{00000000-0005-0000-0000-00002E180000}"/>
    <cellStyle name="Enter Units (2)_5 yr plan-updated-05-03-09-DAVID (2)" xfId="5005" xr:uid="{00000000-0005-0000-0000-00002F180000}"/>
    <cellStyle name="Entered" xfId="5006" xr:uid="{00000000-0005-0000-0000-000030180000}"/>
    <cellStyle name="Entrada" xfId="5007" xr:uid="{00000000-0005-0000-0000-000031180000}"/>
    <cellStyle name="EPS" xfId="5008" xr:uid="{00000000-0005-0000-0000-000032180000}"/>
    <cellStyle name="EPSActual" xfId="5009" xr:uid="{00000000-0005-0000-0000-000033180000}"/>
    <cellStyle name="EPSEstimate" xfId="5010" xr:uid="{00000000-0005-0000-0000-000034180000}"/>
    <cellStyle name="Ergebnis" xfId="5011" xr:uid="{00000000-0005-0000-0000-000035180000}"/>
    <cellStyle name="Ergebnis 2" xfId="6529" xr:uid="{00000000-0005-0000-0000-000036180000}"/>
    <cellStyle name="Ergebnis 2 2" xfId="7064" xr:uid="{00000000-0005-0000-0000-000037180000}"/>
    <cellStyle name="Ergebnis 2_Segment Detail" xfId="7923" xr:uid="{00000000-0005-0000-0000-000038180000}"/>
    <cellStyle name="Ergebnis 3" xfId="7065" xr:uid="{00000000-0005-0000-0000-000039180000}"/>
    <cellStyle name="Ergebnis_Segment Detail" xfId="7922" xr:uid="{00000000-0005-0000-0000-00003A180000}"/>
    <cellStyle name="Erklärender Text" xfId="5012" xr:uid="{00000000-0005-0000-0000-00003B180000}"/>
    <cellStyle name="Estilo 1" xfId="5013" xr:uid="{00000000-0005-0000-0000-00003C180000}"/>
    <cellStyle name="Estilo 1 10" xfId="5014" xr:uid="{00000000-0005-0000-0000-00003D180000}"/>
    <cellStyle name="Estilo 1 11" xfId="5015" xr:uid="{00000000-0005-0000-0000-00003E180000}"/>
    <cellStyle name="Estilo 1 12" xfId="5016" xr:uid="{00000000-0005-0000-0000-00003F180000}"/>
    <cellStyle name="Estilo 1 13" xfId="5017" xr:uid="{00000000-0005-0000-0000-000040180000}"/>
    <cellStyle name="Estilo 1 14" xfId="5018" xr:uid="{00000000-0005-0000-0000-000041180000}"/>
    <cellStyle name="Estilo 1 15" xfId="5019" xr:uid="{00000000-0005-0000-0000-000042180000}"/>
    <cellStyle name="Estilo 1 16" xfId="5020" xr:uid="{00000000-0005-0000-0000-000043180000}"/>
    <cellStyle name="Estilo 1 17" xfId="5021" xr:uid="{00000000-0005-0000-0000-000044180000}"/>
    <cellStyle name="Estilo 1 18" xfId="5022" xr:uid="{00000000-0005-0000-0000-000045180000}"/>
    <cellStyle name="Estilo 1 2" xfId="5023" xr:uid="{00000000-0005-0000-0000-000046180000}"/>
    <cellStyle name="Estilo 1 3" xfId="5024" xr:uid="{00000000-0005-0000-0000-000047180000}"/>
    <cellStyle name="Estilo 1 4" xfId="5025" xr:uid="{00000000-0005-0000-0000-000048180000}"/>
    <cellStyle name="Estilo 1 5" xfId="5026" xr:uid="{00000000-0005-0000-0000-000049180000}"/>
    <cellStyle name="Estilo 1 6" xfId="5027" xr:uid="{00000000-0005-0000-0000-00004A180000}"/>
    <cellStyle name="Estilo 1 7" xfId="5028" xr:uid="{00000000-0005-0000-0000-00004B180000}"/>
    <cellStyle name="Estilo 1 8" xfId="5029" xr:uid="{00000000-0005-0000-0000-00004C180000}"/>
    <cellStyle name="Estilo 1 9" xfId="5030" xr:uid="{00000000-0005-0000-0000-00004D180000}"/>
    <cellStyle name="Estilo 1_Segment Detail" xfId="7924" xr:uid="{00000000-0005-0000-0000-00004E180000}"/>
    <cellStyle name="Euro" xfId="5031" xr:uid="{00000000-0005-0000-0000-00004F180000}"/>
    <cellStyle name="Euro 10" xfId="5032" xr:uid="{00000000-0005-0000-0000-000050180000}"/>
    <cellStyle name="Euro 11" xfId="5033" xr:uid="{00000000-0005-0000-0000-000051180000}"/>
    <cellStyle name="Euro 12" xfId="5034" xr:uid="{00000000-0005-0000-0000-000052180000}"/>
    <cellStyle name="Euro 13" xfId="5035" xr:uid="{00000000-0005-0000-0000-000053180000}"/>
    <cellStyle name="Euro 14" xfId="5036" xr:uid="{00000000-0005-0000-0000-000054180000}"/>
    <cellStyle name="Euro 15" xfId="5037" xr:uid="{00000000-0005-0000-0000-000055180000}"/>
    <cellStyle name="Euro 16" xfId="5038" xr:uid="{00000000-0005-0000-0000-000056180000}"/>
    <cellStyle name="Euro 17" xfId="5039" xr:uid="{00000000-0005-0000-0000-000057180000}"/>
    <cellStyle name="Euro 18" xfId="5040" xr:uid="{00000000-0005-0000-0000-000058180000}"/>
    <cellStyle name="Euro 19" xfId="5041" xr:uid="{00000000-0005-0000-0000-000059180000}"/>
    <cellStyle name="Euro 2" xfId="5042" xr:uid="{00000000-0005-0000-0000-00005A180000}"/>
    <cellStyle name="Euro 2 2" xfId="5043" xr:uid="{00000000-0005-0000-0000-00005B180000}"/>
    <cellStyle name="Euro 2 2 2" xfId="5044" xr:uid="{00000000-0005-0000-0000-00005C180000}"/>
    <cellStyle name="Euro 2 2 3" xfId="5045" xr:uid="{00000000-0005-0000-0000-00005D180000}"/>
    <cellStyle name="Euro 2 2 4" xfId="5046" xr:uid="{00000000-0005-0000-0000-00005E180000}"/>
    <cellStyle name="Euro 2 2 5" xfId="5047" xr:uid="{00000000-0005-0000-0000-00005F180000}"/>
    <cellStyle name="Euro 2 2_Segment Detail" xfId="7927" xr:uid="{00000000-0005-0000-0000-000060180000}"/>
    <cellStyle name="Euro 2 3" xfId="5048" xr:uid="{00000000-0005-0000-0000-000061180000}"/>
    <cellStyle name="Euro 2 4" xfId="5049" xr:uid="{00000000-0005-0000-0000-000062180000}"/>
    <cellStyle name="Euro 2 5" xfId="5050" xr:uid="{00000000-0005-0000-0000-000063180000}"/>
    <cellStyle name="Euro 2 6" xfId="5051" xr:uid="{00000000-0005-0000-0000-000064180000}"/>
    <cellStyle name="Euro 2 7" xfId="5052" xr:uid="{00000000-0005-0000-0000-000065180000}"/>
    <cellStyle name="Euro 2 8" xfId="5053" xr:uid="{00000000-0005-0000-0000-000066180000}"/>
    <cellStyle name="Euro 2_Segment Detail" xfId="7926" xr:uid="{00000000-0005-0000-0000-000067180000}"/>
    <cellStyle name="Euro 20" xfId="5054" xr:uid="{00000000-0005-0000-0000-000068180000}"/>
    <cellStyle name="Euro 21" xfId="5055" xr:uid="{00000000-0005-0000-0000-000069180000}"/>
    <cellStyle name="Euro 3" xfId="5056" xr:uid="{00000000-0005-0000-0000-00006A180000}"/>
    <cellStyle name="Euro 4" xfId="5057" xr:uid="{00000000-0005-0000-0000-00006B180000}"/>
    <cellStyle name="Euro 5" xfId="5058" xr:uid="{00000000-0005-0000-0000-00006C180000}"/>
    <cellStyle name="Euro 5 2" xfId="7066" xr:uid="{00000000-0005-0000-0000-00006D180000}"/>
    <cellStyle name="Euro 5_Segment Detail" xfId="7928" xr:uid="{00000000-0005-0000-0000-00006E180000}"/>
    <cellStyle name="Euro 6" xfId="5059" xr:uid="{00000000-0005-0000-0000-00006F180000}"/>
    <cellStyle name="Euro 7" xfId="5060" xr:uid="{00000000-0005-0000-0000-000070180000}"/>
    <cellStyle name="Euro 8" xfId="5061" xr:uid="{00000000-0005-0000-0000-000071180000}"/>
    <cellStyle name="Euro 9" xfId="5062" xr:uid="{00000000-0005-0000-0000-000072180000}"/>
    <cellStyle name="Euro acct'ing[2]-sp" xfId="5063" xr:uid="{00000000-0005-0000-0000-000073180000}"/>
    <cellStyle name="Euro[0]-sp" xfId="5064" xr:uid="{00000000-0005-0000-0000-000074180000}"/>
    <cellStyle name="Euro[2]-sp" xfId="5065" xr:uid="{00000000-0005-0000-0000-000075180000}"/>
    <cellStyle name="Euro_Segment Detail" xfId="7925" xr:uid="{00000000-0005-0000-0000-000076180000}"/>
    <cellStyle name="exp" xfId="7067" xr:uid="{00000000-0005-0000-0000-000077180000}"/>
    <cellStyle name="Explanatory Text 2" xfId="5066" xr:uid="{00000000-0005-0000-0000-000078180000}"/>
    <cellStyle name="Explanatory Text 2 2" xfId="5067" xr:uid="{00000000-0005-0000-0000-000079180000}"/>
    <cellStyle name="Explanatory Text 2 3" xfId="5068" xr:uid="{00000000-0005-0000-0000-00007A180000}"/>
    <cellStyle name="Explanatory Text 2 4" xfId="5069" xr:uid="{00000000-0005-0000-0000-00007B180000}"/>
    <cellStyle name="Explanatory Text 2 5" xfId="5070" xr:uid="{00000000-0005-0000-0000-00007C180000}"/>
    <cellStyle name="Explanatory Text 2_Segment Detail" xfId="7929" xr:uid="{00000000-0005-0000-0000-00007D180000}"/>
    <cellStyle name="Explanatory Text 3" xfId="5071" xr:uid="{00000000-0005-0000-0000-00007E180000}"/>
    <cellStyle name="Explanatory Text 4" xfId="5072" xr:uid="{00000000-0005-0000-0000-00007F180000}"/>
    <cellStyle name="Explanatory Text 5" xfId="5073" xr:uid="{00000000-0005-0000-0000-000080180000}"/>
    <cellStyle name="Explanatory Text 6" xfId="5074" xr:uid="{00000000-0005-0000-0000-000081180000}"/>
    <cellStyle name="Explanatory Text 7" xfId="5075" xr:uid="{00000000-0005-0000-0000-000082180000}"/>
    <cellStyle name="Explanatory Text 8" xfId="5076" xr:uid="{00000000-0005-0000-0000-000083180000}"/>
    <cellStyle name="ExtRef_Date" xfId="5077" xr:uid="{00000000-0005-0000-0000-000084180000}"/>
    <cellStyle name="EY House" xfId="7068" xr:uid="{00000000-0005-0000-0000-000085180000}"/>
    <cellStyle name="Ezres [0]_PLDT" xfId="5078" xr:uid="{00000000-0005-0000-0000-000086180000}"/>
    <cellStyle name="Ezres_PLDT" xfId="5079" xr:uid="{00000000-0005-0000-0000-000087180000}"/>
    <cellStyle name="F2" xfId="5080" xr:uid="{00000000-0005-0000-0000-000088180000}"/>
    <cellStyle name="F3" xfId="5081" xr:uid="{00000000-0005-0000-0000-000089180000}"/>
    <cellStyle name="F4" xfId="5082" xr:uid="{00000000-0005-0000-0000-00008A180000}"/>
    <cellStyle name="F5" xfId="5083" xr:uid="{00000000-0005-0000-0000-00008B180000}"/>
    <cellStyle name="F6" xfId="5084" xr:uid="{00000000-0005-0000-0000-00008C180000}"/>
    <cellStyle name="F7" xfId="5085" xr:uid="{00000000-0005-0000-0000-00008D180000}"/>
    <cellStyle name="F8" xfId="5086" xr:uid="{00000000-0005-0000-0000-00008E180000}"/>
    <cellStyle name="Fixed" xfId="5087" xr:uid="{00000000-0005-0000-0000-00008F180000}"/>
    <cellStyle name="Fixed [0]" xfId="5088" xr:uid="{00000000-0005-0000-0000-000090180000}"/>
    <cellStyle name="Fixed 2" xfId="5089" xr:uid="{00000000-0005-0000-0000-000091180000}"/>
    <cellStyle name="Fixed 3" xfId="5090" xr:uid="{00000000-0005-0000-0000-000092180000}"/>
    <cellStyle name="Fixed 4" xfId="5091" xr:uid="{00000000-0005-0000-0000-000093180000}"/>
    <cellStyle name="Fixed 5" xfId="5092" xr:uid="{00000000-0005-0000-0000-000094180000}"/>
    <cellStyle name="Fixed 6" xfId="5093" xr:uid="{00000000-0005-0000-0000-000095180000}"/>
    <cellStyle name="Fixed 7" xfId="5094" xr:uid="{00000000-0005-0000-0000-000096180000}"/>
    <cellStyle name="Fixed 8" xfId="5095" xr:uid="{00000000-0005-0000-0000-000097180000}"/>
    <cellStyle name="Fixed 9" xfId="5096" xr:uid="{00000000-0005-0000-0000-000098180000}"/>
    <cellStyle name="Fixed_~3005765" xfId="5097" xr:uid="{00000000-0005-0000-0000-000099180000}"/>
    <cellStyle name="Fixed4 - Style4" xfId="5098" xr:uid="{00000000-0005-0000-0000-00009A180000}"/>
    <cellStyle name="FMVNumber" xfId="5099" xr:uid="{00000000-0005-0000-0000-00009B180000}"/>
    <cellStyle name="Font" xfId="7069" xr:uid="{00000000-0005-0000-0000-00009C180000}"/>
    <cellStyle name="FOOTER - Style1" xfId="5100" xr:uid="{00000000-0005-0000-0000-00009D180000}"/>
    <cellStyle name="Footnote" xfId="5101" xr:uid="{00000000-0005-0000-0000-00009E180000}"/>
    <cellStyle name="format - Style1" xfId="7070" xr:uid="{00000000-0005-0000-0000-00009F180000}"/>
    <cellStyle name="FormNumber" xfId="5102" xr:uid="{00000000-0005-0000-0000-0000A0180000}"/>
    <cellStyle name="FormulaCellStyle" xfId="5103" xr:uid="{00000000-0005-0000-0000-0000A1180000}"/>
    <cellStyle name="free" xfId="5104" xr:uid="{00000000-0005-0000-0000-0000A2180000}"/>
    <cellStyle name="FRxAmtStyle" xfId="5105" xr:uid="{00000000-0005-0000-0000-0000A3180000}"/>
    <cellStyle name="FRxCurrStyle" xfId="5106" xr:uid="{00000000-0005-0000-0000-0000A4180000}"/>
    <cellStyle name="FRxPcntStyle" xfId="5107" xr:uid="{00000000-0005-0000-0000-0000A5180000}"/>
    <cellStyle name="FUENTES" xfId="5108" xr:uid="{00000000-0005-0000-0000-0000A6180000}"/>
    <cellStyle name="g" xfId="5109" xr:uid="{00000000-0005-0000-0000-0000A7180000}"/>
    <cellStyle name="g_Segment Detail" xfId="7930" xr:uid="{00000000-0005-0000-0000-0000A8180000}"/>
    <cellStyle name="G08_2001_figs" xfId="5110" xr:uid="{00000000-0005-0000-0000-0000A9180000}"/>
    <cellStyle name="gbox" xfId="7071" xr:uid="{00000000-0005-0000-0000-0000AA180000}"/>
    <cellStyle name="General" xfId="5111" xr:uid="{00000000-0005-0000-0000-0000AB180000}"/>
    <cellStyle name="GerBOM1" xfId="5112" xr:uid="{00000000-0005-0000-0000-0000AC180000}"/>
    <cellStyle name="Good 2" xfId="5113" xr:uid="{00000000-0005-0000-0000-0000AD180000}"/>
    <cellStyle name="Good 2 2" xfId="5114" xr:uid="{00000000-0005-0000-0000-0000AE180000}"/>
    <cellStyle name="Good 2 3" xfId="5115" xr:uid="{00000000-0005-0000-0000-0000AF180000}"/>
    <cellStyle name="Good 2 4" xfId="5116" xr:uid="{00000000-0005-0000-0000-0000B0180000}"/>
    <cellStyle name="Good 2 5" xfId="5117" xr:uid="{00000000-0005-0000-0000-0000B1180000}"/>
    <cellStyle name="Good 2_Segment Detail" xfId="7931" xr:uid="{00000000-0005-0000-0000-0000B2180000}"/>
    <cellStyle name="Good 3" xfId="5118" xr:uid="{00000000-0005-0000-0000-0000B3180000}"/>
    <cellStyle name="Good 4" xfId="5119" xr:uid="{00000000-0005-0000-0000-0000B4180000}"/>
    <cellStyle name="Good 5" xfId="5120" xr:uid="{00000000-0005-0000-0000-0000B5180000}"/>
    <cellStyle name="Good 6" xfId="5121" xr:uid="{00000000-0005-0000-0000-0000B6180000}"/>
    <cellStyle name="Good 7" xfId="5122" xr:uid="{00000000-0005-0000-0000-0000B7180000}"/>
    <cellStyle name="Good 8" xfId="5123" xr:uid="{00000000-0005-0000-0000-0000B8180000}"/>
    <cellStyle name="grayText2" xfId="7072" xr:uid="{00000000-0005-0000-0000-0000B9180000}"/>
    <cellStyle name="grayText2Big" xfId="7073" xr:uid="{00000000-0005-0000-0000-0000BA180000}"/>
    <cellStyle name="green" xfId="5124" xr:uid="{00000000-0005-0000-0000-0000BB180000}"/>
    <cellStyle name="Grey" xfId="5125" xr:uid="{00000000-0005-0000-0000-0000BC180000}"/>
    <cellStyle name="Grey 10" xfId="5126" xr:uid="{00000000-0005-0000-0000-0000BD180000}"/>
    <cellStyle name="Grey 11" xfId="5127" xr:uid="{00000000-0005-0000-0000-0000BE180000}"/>
    <cellStyle name="Grey 12" xfId="5128" xr:uid="{00000000-0005-0000-0000-0000BF180000}"/>
    <cellStyle name="Grey 13" xfId="5129" xr:uid="{00000000-0005-0000-0000-0000C0180000}"/>
    <cellStyle name="Grey 14" xfId="5130" xr:uid="{00000000-0005-0000-0000-0000C1180000}"/>
    <cellStyle name="Grey 15" xfId="5131" xr:uid="{00000000-0005-0000-0000-0000C2180000}"/>
    <cellStyle name="Grey 16" xfId="5132" xr:uid="{00000000-0005-0000-0000-0000C3180000}"/>
    <cellStyle name="Grey 17" xfId="5133" xr:uid="{00000000-0005-0000-0000-0000C4180000}"/>
    <cellStyle name="Grey 18" xfId="5134" xr:uid="{00000000-0005-0000-0000-0000C5180000}"/>
    <cellStyle name="Grey 19" xfId="5135" xr:uid="{00000000-0005-0000-0000-0000C6180000}"/>
    <cellStyle name="Grey 2" xfId="5136" xr:uid="{00000000-0005-0000-0000-0000C7180000}"/>
    <cellStyle name="Grey 20" xfId="5137" xr:uid="{00000000-0005-0000-0000-0000C8180000}"/>
    <cellStyle name="Grey 21" xfId="5138" xr:uid="{00000000-0005-0000-0000-0000C9180000}"/>
    <cellStyle name="Grey 3" xfId="5139" xr:uid="{00000000-0005-0000-0000-0000CA180000}"/>
    <cellStyle name="Grey 4" xfId="5140" xr:uid="{00000000-0005-0000-0000-0000CB180000}"/>
    <cellStyle name="Grey 5" xfId="5141" xr:uid="{00000000-0005-0000-0000-0000CC180000}"/>
    <cellStyle name="Grey 6" xfId="5142" xr:uid="{00000000-0005-0000-0000-0000CD180000}"/>
    <cellStyle name="Grey 7" xfId="5143" xr:uid="{00000000-0005-0000-0000-0000CE180000}"/>
    <cellStyle name="Grey 8" xfId="5144" xr:uid="{00000000-0005-0000-0000-0000CF180000}"/>
    <cellStyle name="Grey 9" xfId="5145" xr:uid="{00000000-0005-0000-0000-0000D0180000}"/>
    <cellStyle name="grey dark" xfId="7074" xr:uid="{00000000-0005-0000-0000-0000D1180000}"/>
    <cellStyle name="Grey_0709 services purchased 2009 with actuals (2)" xfId="5146" xr:uid="{00000000-0005-0000-0000-0000D2180000}"/>
    <cellStyle name="GreyOrWhite" xfId="5147" xr:uid="{00000000-0005-0000-0000-0000D3180000}"/>
    <cellStyle name="GreyOrWhite 2" xfId="7075" xr:uid="{00000000-0005-0000-0000-0000D4180000}"/>
    <cellStyle name="GreyOrWhite_Segment Detail" xfId="7932" xr:uid="{00000000-0005-0000-0000-0000D5180000}"/>
    <cellStyle name="GrowthRate" xfId="5148" xr:uid="{00000000-0005-0000-0000-0000D6180000}"/>
    <cellStyle name="GrowthSeq" xfId="5149" xr:uid="{00000000-0005-0000-0000-0000D7180000}"/>
    <cellStyle name="Guess..." xfId="5150" xr:uid="{00000000-0005-0000-0000-0000D8180000}"/>
    <cellStyle name="Gut" xfId="5151" xr:uid="{00000000-0005-0000-0000-0000D9180000}"/>
    <cellStyle name="h" xfId="7076" xr:uid="{00000000-0005-0000-0000-0000DA180000}"/>
    <cellStyle name="h_Segment Detail" xfId="7933" xr:uid="{00000000-0005-0000-0000-0000DB180000}"/>
    <cellStyle name="h_Weekly Market Update-07-04-2003-final" xfId="7077" xr:uid="{00000000-0005-0000-0000-0000DC180000}"/>
    <cellStyle name="h_Weekly Market Update-07-04-2003-final_Segment Detail" xfId="7934" xr:uid="{00000000-0005-0000-0000-0000DD180000}"/>
    <cellStyle name="h2" xfId="7078" xr:uid="{00000000-0005-0000-0000-0000DE180000}"/>
    <cellStyle name="Hard Percent" xfId="5152" xr:uid="{00000000-0005-0000-0000-0000DF180000}"/>
    <cellStyle name="Head 1" xfId="5153" xr:uid="{00000000-0005-0000-0000-0000E0180000}"/>
    <cellStyle name="head1" xfId="5154" xr:uid="{00000000-0005-0000-0000-0000E1180000}"/>
    <cellStyle name="head2" xfId="5155" xr:uid="{00000000-0005-0000-0000-0000E2180000}"/>
    <cellStyle name="headcount" xfId="5156" xr:uid="{00000000-0005-0000-0000-0000E3180000}"/>
    <cellStyle name="Header" xfId="5157" xr:uid="{00000000-0005-0000-0000-0000E4180000}"/>
    <cellStyle name="Header1" xfId="5158" xr:uid="{00000000-0005-0000-0000-0000E5180000}"/>
    <cellStyle name="Header1 2" xfId="5159" xr:uid="{00000000-0005-0000-0000-0000E6180000}"/>
    <cellStyle name="Header1 3" xfId="5160" xr:uid="{00000000-0005-0000-0000-0000E7180000}"/>
    <cellStyle name="Header1 3 2" xfId="7079" xr:uid="{00000000-0005-0000-0000-0000E8180000}"/>
    <cellStyle name="Header1 3_Segment Detail" xfId="7936" xr:uid="{00000000-0005-0000-0000-0000E9180000}"/>
    <cellStyle name="Header1 4" xfId="5161" xr:uid="{00000000-0005-0000-0000-0000EA180000}"/>
    <cellStyle name="Header1 5" xfId="5162" xr:uid="{00000000-0005-0000-0000-0000EB180000}"/>
    <cellStyle name="Header1 6" xfId="5163" xr:uid="{00000000-0005-0000-0000-0000EC180000}"/>
    <cellStyle name="Header1 7" xfId="5164" xr:uid="{00000000-0005-0000-0000-0000ED180000}"/>
    <cellStyle name="Header1 8" xfId="5165" xr:uid="{00000000-0005-0000-0000-0000EE180000}"/>
    <cellStyle name="Header1_Segment Detail" xfId="7935" xr:uid="{00000000-0005-0000-0000-0000EF180000}"/>
    <cellStyle name="Header2" xfId="5166" xr:uid="{00000000-0005-0000-0000-0000F0180000}"/>
    <cellStyle name="Header2 10" xfId="5167" xr:uid="{00000000-0005-0000-0000-0000F1180000}"/>
    <cellStyle name="Header2 10 2" xfId="6531" xr:uid="{00000000-0005-0000-0000-0000F2180000}"/>
    <cellStyle name="Header2 10 2 2" xfId="7080" xr:uid="{00000000-0005-0000-0000-0000F3180000}"/>
    <cellStyle name="Header2 10 2_Segment Detail" xfId="7939" xr:uid="{00000000-0005-0000-0000-0000F4180000}"/>
    <cellStyle name="Header2 10 3" xfId="7081" xr:uid="{00000000-0005-0000-0000-0000F5180000}"/>
    <cellStyle name="Header2 10_Segment Detail" xfId="7938" xr:uid="{00000000-0005-0000-0000-0000F6180000}"/>
    <cellStyle name="Header2 11" xfId="6530" xr:uid="{00000000-0005-0000-0000-0000F7180000}"/>
    <cellStyle name="Header2 11 2" xfId="7082" xr:uid="{00000000-0005-0000-0000-0000F8180000}"/>
    <cellStyle name="Header2 11_Segment Detail" xfId="7940" xr:uid="{00000000-0005-0000-0000-0000F9180000}"/>
    <cellStyle name="Header2 12" xfId="7083" xr:uid="{00000000-0005-0000-0000-0000FA180000}"/>
    <cellStyle name="Header2 2" xfId="5168" xr:uid="{00000000-0005-0000-0000-0000FB180000}"/>
    <cellStyle name="Header2 2 2" xfId="6532" xr:uid="{00000000-0005-0000-0000-0000FC180000}"/>
    <cellStyle name="Header2 2 2 2" xfId="7084" xr:uid="{00000000-0005-0000-0000-0000FD180000}"/>
    <cellStyle name="Header2 2 2_Segment Detail" xfId="7942" xr:uid="{00000000-0005-0000-0000-0000FE180000}"/>
    <cellStyle name="Header2 2 3" xfId="7085" xr:uid="{00000000-0005-0000-0000-0000FF180000}"/>
    <cellStyle name="Header2 2_Segment Detail" xfId="7941" xr:uid="{00000000-0005-0000-0000-000000190000}"/>
    <cellStyle name="Header2 3" xfId="5169" xr:uid="{00000000-0005-0000-0000-000001190000}"/>
    <cellStyle name="Header2 3 2" xfId="6533" xr:uid="{00000000-0005-0000-0000-000002190000}"/>
    <cellStyle name="Header2 3 2 2" xfId="7086" xr:uid="{00000000-0005-0000-0000-000003190000}"/>
    <cellStyle name="Header2 3 2_Segment Detail" xfId="7944" xr:uid="{00000000-0005-0000-0000-000004190000}"/>
    <cellStyle name="Header2 3 3" xfId="7087" xr:uid="{00000000-0005-0000-0000-000005190000}"/>
    <cellStyle name="Header2 3_Segment Detail" xfId="7943" xr:uid="{00000000-0005-0000-0000-000006190000}"/>
    <cellStyle name="Header2 4" xfId="5170" xr:uid="{00000000-0005-0000-0000-000007190000}"/>
    <cellStyle name="Header2 4 2" xfId="6534" xr:uid="{00000000-0005-0000-0000-000008190000}"/>
    <cellStyle name="Header2 4 2 2" xfId="7088" xr:uid="{00000000-0005-0000-0000-000009190000}"/>
    <cellStyle name="Header2 4 2_Segment Detail" xfId="7946" xr:uid="{00000000-0005-0000-0000-00000A190000}"/>
    <cellStyle name="Header2 4 3" xfId="7089" xr:uid="{00000000-0005-0000-0000-00000B190000}"/>
    <cellStyle name="Header2 4_Segment Detail" xfId="7945" xr:uid="{00000000-0005-0000-0000-00000C190000}"/>
    <cellStyle name="Header2 5" xfId="5171" xr:uid="{00000000-0005-0000-0000-00000D190000}"/>
    <cellStyle name="Header2 5 2" xfId="6535" xr:uid="{00000000-0005-0000-0000-00000E190000}"/>
    <cellStyle name="Header2 5 2 2" xfId="7090" xr:uid="{00000000-0005-0000-0000-00000F190000}"/>
    <cellStyle name="Header2 5 2_Segment Detail" xfId="7948" xr:uid="{00000000-0005-0000-0000-000010190000}"/>
    <cellStyle name="Header2 5 3" xfId="7091" xr:uid="{00000000-0005-0000-0000-000011190000}"/>
    <cellStyle name="Header2 5_Segment Detail" xfId="7947" xr:uid="{00000000-0005-0000-0000-000012190000}"/>
    <cellStyle name="Header2 6" xfId="5172" xr:uid="{00000000-0005-0000-0000-000013190000}"/>
    <cellStyle name="Header2 6 2" xfId="6536" xr:uid="{00000000-0005-0000-0000-000014190000}"/>
    <cellStyle name="Header2 6 2 2" xfId="7092" xr:uid="{00000000-0005-0000-0000-000015190000}"/>
    <cellStyle name="Header2 6 2_Segment Detail" xfId="7950" xr:uid="{00000000-0005-0000-0000-000016190000}"/>
    <cellStyle name="Header2 6 3" xfId="7093" xr:uid="{00000000-0005-0000-0000-000017190000}"/>
    <cellStyle name="Header2 6_Segment Detail" xfId="7949" xr:uid="{00000000-0005-0000-0000-000018190000}"/>
    <cellStyle name="Header2 7" xfId="5173" xr:uid="{00000000-0005-0000-0000-000019190000}"/>
    <cellStyle name="Header2 7 2" xfId="6537" xr:uid="{00000000-0005-0000-0000-00001A190000}"/>
    <cellStyle name="Header2 7 2 2" xfId="7094" xr:uid="{00000000-0005-0000-0000-00001B190000}"/>
    <cellStyle name="Header2 7 2_Segment Detail" xfId="7952" xr:uid="{00000000-0005-0000-0000-00001C190000}"/>
    <cellStyle name="Header2 7 3" xfId="7095" xr:uid="{00000000-0005-0000-0000-00001D190000}"/>
    <cellStyle name="Header2 7_Segment Detail" xfId="7951" xr:uid="{00000000-0005-0000-0000-00001E190000}"/>
    <cellStyle name="Header2 8" xfId="5174" xr:uid="{00000000-0005-0000-0000-00001F190000}"/>
    <cellStyle name="Header2 8 2" xfId="6538" xr:uid="{00000000-0005-0000-0000-000020190000}"/>
    <cellStyle name="Header2 8 2 2" xfId="7096" xr:uid="{00000000-0005-0000-0000-000021190000}"/>
    <cellStyle name="Header2 8 2_Segment Detail" xfId="7954" xr:uid="{00000000-0005-0000-0000-000022190000}"/>
    <cellStyle name="Header2 8 3" xfId="7097" xr:uid="{00000000-0005-0000-0000-000023190000}"/>
    <cellStyle name="Header2 8_Segment Detail" xfId="7953" xr:uid="{00000000-0005-0000-0000-000024190000}"/>
    <cellStyle name="Header2 9" xfId="5175" xr:uid="{00000000-0005-0000-0000-000025190000}"/>
    <cellStyle name="Header2 9 2" xfId="6539" xr:uid="{00000000-0005-0000-0000-000026190000}"/>
    <cellStyle name="Header2 9 2 2" xfId="7098" xr:uid="{00000000-0005-0000-0000-000027190000}"/>
    <cellStyle name="Header2 9 2_Segment Detail" xfId="7956" xr:uid="{00000000-0005-0000-0000-000028190000}"/>
    <cellStyle name="Header2 9 3" xfId="7099" xr:uid="{00000000-0005-0000-0000-000029190000}"/>
    <cellStyle name="Header2 9_Segment Detail" xfId="7955" xr:uid="{00000000-0005-0000-0000-00002A190000}"/>
    <cellStyle name="Header2_Segment Detail" xfId="7937" xr:uid="{00000000-0005-0000-0000-00002B190000}"/>
    <cellStyle name="Header3" xfId="5176" xr:uid="{00000000-0005-0000-0000-00002C190000}"/>
    <cellStyle name="Header3 10" xfId="5177" xr:uid="{00000000-0005-0000-0000-00002D190000}"/>
    <cellStyle name="Header3 10 2" xfId="6541" xr:uid="{00000000-0005-0000-0000-00002E190000}"/>
    <cellStyle name="Header3 10 2 2" xfId="7100" xr:uid="{00000000-0005-0000-0000-00002F190000}"/>
    <cellStyle name="Header3 10 2_Segment Detail" xfId="7959" xr:uid="{00000000-0005-0000-0000-000030190000}"/>
    <cellStyle name="Header3 10 3" xfId="7101" xr:uid="{00000000-0005-0000-0000-000031190000}"/>
    <cellStyle name="Header3 10_Segment Detail" xfId="7958" xr:uid="{00000000-0005-0000-0000-000032190000}"/>
    <cellStyle name="Header3 11" xfId="6540" xr:uid="{00000000-0005-0000-0000-000033190000}"/>
    <cellStyle name="Header3 11 2" xfId="7102" xr:uid="{00000000-0005-0000-0000-000034190000}"/>
    <cellStyle name="Header3 11_Segment Detail" xfId="7960" xr:uid="{00000000-0005-0000-0000-000035190000}"/>
    <cellStyle name="Header3 12" xfId="7103" xr:uid="{00000000-0005-0000-0000-000036190000}"/>
    <cellStyle name="Header3 2" xfId="5178" xr:uid="{00000000-0005-0000-0000-000037190000}"/>
    <cellStyle name="Header3 2 2" xfId="6542" xr:uid="{00000000-0005-0000-0000-000038190000}"/>
    <cellStyle name="Header3 2 2 2" xfId="7104" xr:uid="{00000000-0005-0000-0000-000039190000}"/>
    <cellStyle name="Header3 2 2_Segment Detail" xfId="7962" xr:uid="{00000000-0005-0000-0000-00003A190000}"/>
    <cellStyle name="Header3 2 3" xfId="7105" xr:uid="{00000000-0005-0000-0000-00003B190000}"/>
    <cellStyle name="Header3 2_Segment Detail" xfId="7961" xr:uid="{00000000-0005-0000-0000-00003C190000}"/>
    <cellStyle name="Header3 3" xfId="5179" xr:uid="{00000000-0005-0000-0000-00003D190000}"/>
    <cellStyle name="Header3 3 2" xfId="6543" xr:uid="{00000000-0005-0000-0000-00003E190000}"/>
    <cellStyle name="Header3 3 2 2" xfId="7106" xr:uid="{00000000-0005-0000-0000-00003F190000}"/>
    <cellStyle name="Header3 3 2_Segment Detail" xfId="7964" xr:uid="{00000000-0005-0000-0000-000040190000}"/>
    <cellStyle name="Header3 3 3" xfId="7107" xr:uid="{00000000-0005-0000-0000-000041190000}"/>
    <cellStyle name="Header3 3_Segment Detail" xfId="7963" xr:uid="{00000000-0005-0000-0000-000042190000}"/>
    <cellStyle name="Header3 4" xfId="5180" xr:uid="{00000000-0005-0000-0000-000043190000}"/>
    <cellStyle name="Header3 4 2" xfId="6544" xr:uid="{00000000-0005-0000-0000-000044190000}"/>
    <cellStyle name="Header3 4 2 2" xfId="7108" xr:uid="{00000000-0005-0000-0000-000045190000}"/>
    <cellStyle name="Header3 4 2_Segment Detail" xfId="7966" xr:uid="{00000000-0005-0000-0000-000046190000}"/>
    <cellStyle name="Header3 4 3" xfId="7109" xr:uid="{00000000-0005-0000-0000-000047190000}"/>
    <cellStyle name="Header3 4_Segment Detail" xfId="7965" xr:uid="{00000000-0005-0000-0000-000048190000}"/>
    <cellStyle name="Header3 5" xfId="5181" xr:uid="{00000000-0005-0000-0000-000049190000}"/>
    <cellStyle name="Header3 5 2" xfId="6545" xr:uid="{00000000-0005-0000-0000-00004A190000}"/>
    <cellStyle name="Header3 5 2 2" xfId="7110" xr:uid="{00000000-0005-0000-0000-00004B190000}"/>
    <cellStyle name="Header3 5 2_Segment Detail" xfId="7968" xr:uid="{00000000-0005-0000-0000-00004C190000}"/>
    <cellStyle name="Header3 5 3" xfId="7111" xr:uid="{00000000-0005-0000-0000-00004D190000}"/>
    <cellStyle name="Header3 5_Segment Detail" xfId="7967" xr:uid="{00000000-0005-0000-0000-00004E190000}"/>
    <cellStyle name="Header3 6" xfId="5182" xr:uid="{00000000-0005-0000-0000-00004F190000}"/>
    <cellStyle name="Header3 6 2" xfId="6546" xr:uid="{00000000-0005-0000-0000-000050190000}"/>
    <cellStyle name="Header3 6 2 2" xfId="7112" xr:uid="{00000000-0005-0000-0000-000051190000}"/>
    <cellStyle name="Header3 6 2_Segment Detail" xfId="7970" xr:uid="{00000000-0005-0000-0000-000052190000}"/>
    <cellStyle name="Header3 6 3" xfId="7113" xr:uid="{00000000-0005-0000-0000-000053190000}"/>
    <cellStyle name="Header3 6_Segment Detail" xfId="7969" xr:uid="{00000000-0005-0000-0000-000054190000}"/>
    <cellStyle name="Header3 7" xfId="5183" xr:uid="{00000000-0005-0000-0000-000055190000}"/>
    <cellStyle name="Header3 7 2" xfId="6547" xr:uid="{00000000-0005-0000-0000-000056190000}"/>
    <cellStyle name="Header3 7 2 2" xfId="7114" xr:uid="{00000000-0005-0000-0000-000057190000}"/>
    <cellStyle name="Header3 7 2_Segment Detail" xfId="7972" xr:uid="{00000000-0005-0000-0000-000058190000}"/>
    <cellStyle name="Header3 7 3" xfId="7115" xr:uid="{00000000-0005-0000-0000-000059190000}"/>
    <cellStyle name="Header3 7_Segment Detail" xfId="7971" xr:uid="{00000000-0005-0000-0000-00005A190000}"/>
    <cellStyle name="Header3 8" xfId="5184" xr:uid="{00000000-0005-0000-0000-00005B190000}"/>
    <cellStyle name="Header3 8 2" xfId="6548" xr:uid="{00000000-0005-0000-0000-00005C190000}"/>
    <cellStyle name="Header3 8 2 2" xfId="7116" xr:uid="{00000000-0005-0000-0000-00005D190000}"/>
    <cellStyle name="Header3 8 2_Segment Detail" xfId="7974" xr:uid="{00000000-0005-0000-0000-00005E190000}"/>
    <cellStyle name="Header3 8 3" xfId="7117" xr:uid="{00000000-0005-0000-0000-00005F190000}"/>
    <cellStyle name="Header3 8_Segment Detail" xfId="7973" xr:uid="{00000000-0005-0000-0000-000060190000}"/>
    <cellStyle name="Header3 9" xfId="5185" xr:uid="{00000000-0005-0000-0000-000061190000}"/>
    <cellStyle name="Header3 9 2" xfId="6549" xr:uid="{00000000-0005-0000-0000-000062190000}"/>
    <cellStyle name="Header3 9 2 2" xfId="7118" xr:uid="{00000000-0005-0000-0000-000063190000}"/>
    <cellStyle name="Header3 9 2_Segment Detail" xfId="7976" xr:uid="{00000000-0005-0000-0000-000064190000}"/>
    <cellStyle name="Header3 9 3" xfId="7119" xr:uid="{00000000-0005-0000-0000-000065190000}"/>
    <cellStyle name="Header3 9_Segment Detail" xfId="7975" xr:uid="{00000000-0005-0000-0000-000066190000}"/>
    <cellStyle name="Header3_Segment Detail" xfId="7957" xr:uid="{00000000-0005-0000-0000-000067190000}"/>
    <cellStyle name="Header4" xfId="5186" xr:uid="{00000000-0005-0000-0000-000068190000}"/>
    <cellStyle name="Header4 10" xfId="5187" xr:uid="{00000000-0005-0000-0000-000069190000}"/>
    <cellStyle name="Header4 10 2" xfId="6551" xr:uid="{00000000-0005-0000-0000-00006A190000}"/>
    <cellStyle name="Header4 10 2 2" xfId="7120" xr:uid="{00000000-0005-0000-0000-00006B190000}"/>
    <cellStyle name="Header4 10 2_Segment Detail" xfId="7979" xr:uid="{00000000-0005-0000-0000-00006C190000}"/>
    <cellStyle name="Header4 10 3" xfId="7121" xr:uid="{00000000-0005-0000-0000-00006D190000}"/>
    <cellStyle name="Header4 10_Segment Detail" xfId="7978" xr:uid="{00000000-0005-0000-0000-00006E190000}"/>
    <cellStyle name="Header4 11" xfId="6550" xr:uid="{00000000-0005-0000-0000-00006F190000}"/>
    <cellStyle name="Header4 11 2" xfId="7122" xr:uid="{00000000-0005-0000-0000-000070190000}"/>
    <cellStyle name="Header4 11_Segment Detail" xfId="7980" xr:uid="{00000000-0005-0000-0000-000071190000}"/>
    <cellStyle name="Header4 12" xfId="7123" xr:uid="{00000000-0005-0000-0000-000072190000}"/>
    <cellStyle name="Header4 2" xfId="5188" xr:uid="{00000000-0005-0000-0000-000073190000}"/>
    <cellStyle name="Header4 2 2" xfId="6552" xr:uid="{00000000-0005-0000-0000-000074190000}"/>
    <cellStyle name="Header4 2 2 2" xfId="7124" xr:uid="{00000000-0005-0000-0000-000075190000}"/>
    <cellStyle name="Header4 2 2_Segment Detail" xfId="7982" xr:uid="{00000000-0005-0000-0000-000076190000}"/>
    <cellStyle name="Header4 2 3" xfId="7125" xr:uid="{00000000-0005-0000-0000-000077190000}"/>
    <cellStyle name="Header4 2_Segment Detail" xfId="7981" xr:uid="{00000000-0005-0000-0000-000078190000}"/>
    <cellStyle name="Header4 3" xfId="5189" xr:uid="{00000000-0005-0000-0000-000079190000}"/>
    <cellStyle name="Header4 3 2" xfId="6553" xr:uid="{00000000-0005-0000-0000-00007A190000}"/>
    <cellStyle name="Header4 3 2 2" xfId="7126" xr:uid="{00000000-0005-0000-0000-00007B190000}"/>
    <cellStyle name="Header4 3 2_Segment Detail" xfId="7984" xr:uid="{00000000-0005-0000-0000-00007C190000}"/>
    <cellStyle name="Header4 3 3" xfId="7127" xr:uid="{00000000-0005-0000-0000-00007D190000}"/>
    <cellStyle name="Header4 3_Segment Detail" xfId="7983" xr:uid="{00000000-0005-0000-0000-00007E190000}"/>
    <cellStyle name="Header4 4" xfId="5190" xr:uid="{00000000-0005-0000-0000-00007F190000}"/>
    <cellStyle name="Header4 4 2" xfId="6554" xr:uid="{00000000-0005-0000-0000-000080190000}"/>
    <cellStyle name="Header4 4 2 2" xfId="7128" xr:uid="{00000000-0005-0000-0000-000081190000}"/>
    <cellStyle name="Header4 4 2_Segment Detail" xfId="7986" xr:uid="{00000000-0005-0000-0000-000082190000}"/>
    <cellStyle name="Header4 4 3" xfId="7129" xr:uid="{00000000-0005-0000-0000-000083190000}"/>
    <cellStyle name="Header4 4_Segment Detail" xfId="7985" xr:uid="{00000000-0005-0000-0000-000084190000}"/>
    <cellStyle name="Header4 5" xfId="5191" xr:uid="{00000000-0005-0000-0000-000085190000}"/>
    <cellStyle name="Header4 5 2" xfId="6555" xr:uid="{00000000-0005-0000-0000-000086190000}"/>
    <cellStyle name="Header4 5 2 2" xfId="7130" xr:uid="{00000000-0005-0000-0000-000087190000}"/>
    <cellStyle name="Header4 5 2_Segment Detail" xfId="7988" xr:uid="{00000000-0005-0000-0000-000088190000}"/>
    <cellStyle name="Header4 5 3" xfId="7131" xr:uid="{00000000-0005-0000-0000-000089190000}"/>
    <cellStyle name="Header4 5_Segment Detail" xfId="7987" xr:uid="{00000000-0005-0000-0000-00008A190000}"/>
    <cellStyle name="Header4 6" xfId="5192" xr:uid="{00000000-0005-0000-0000-00008B190000}"/>
    <cellStyle name="Header4 6 2" xfId="6556" xr:uid="{00000000-0005-0000-0000-00008C190000}"/>
    <cellStyle name="Header4 6 2 2" xfId="7132" xr:uid="{00000000-0005-0000-0000-00008D190000}"/>
    <cellStyle name="Header4 6 2_Segment Detail" xfId="7990" xr:uid="{00000000-0005-0000-0000-00008E190000}"/>
    <cellStyle name="Header4 6 3" xfId="7133" xr:uid="{00000000-0005-0000-0000-00008F190000}"/>
    <cellStyle name="Header4 6_Segment Detail" xfId="7989" xr:uid="{00000000-0005-0000-0000-000090190000}"/>
    <cellStyle name="Header4 7" xfId="5193" xr:uid="{00000000-0005-0000-0000-000091190000}"/>
    <cellStyle name="Header4 7 2" xfId="6557" xr:uid="{00000000-0005-0000-0000-000092190000}"/>
    <cellStyle name="Header4 7 2 2" xfId="7134" xr:uid="{00000000-0005-0000-0000-000093190000}"/>
    <cellStyle name="Header4 7 2_Segment Detail" xfId="7992" xr:uid="{00000000-0005-0000-0000-000094190000}"/>
    <cellStyle name="Header4 7 3" xfId="7135" xr:uid="{00000000-0005-0000-0000-000095190000}"/>
    <cellStyle name="Header4 7_Segment Detail" xfId="7991" xr:uid="{00000000-0005-0000-0000-000096190000}"/>
    <cellStyle name="Header4 8" xfId="5194" xr:uid="{00000000-0005-0000-0000-000097190000}"/>
    <cellStyle name="Header4 8 2" xfId="6558" xr:uid="{00000000-0005-0000-0000-000098190000}"/>
    <cellStyle name="Header4 8 2 2" xfId="7136" xr:uid="{00000000-0005-0000-0000-000099190000}"/>
    <cellStyle name="Header4 8 2_Segment Detail" xfId="7994" xr:uid="{00000000-0005-0000-0000-00009A190000}"/>
    <cellStyle name="Header4 8 3" xfId="7137" xr:uid="{00000000-0005-0000-0000-00009B190000}"/>
    <cellStyle name="Header4 8_Segment Detail" xfId="7993" xr:uid="{00000000-0005-0000-0000-00009C190000}"/>
    <cellStyle name="Header4 9" xfId="5195" xr:uid="{00000000-0005-0000-0000-00009D190000}"/>
    <cellStyle name="Header4 9 2" xfId="6559" xr:uid="{00000000-0005-0000-0000-00009E190000}"/>
    <cellStyle name="Header4 9 2 2" xfId="7138" xr:uid="{00000000-0005-0000-0000-00009F190000}"/>
    <cellStyle name="Header4 9 2_Segment Detail" xfId="7996" xr:uid="{00000000-0005-0000-0000-0000A0190000}"/>
    <cellStyle name="Header4 9 3" xfId="7139" xr:uid="{00000000-0005-0000-0000-0000A1190000}"/>
    <cellStyle name="Header4 9_Segment Detail" xfId="7995" xr:uid="{00000000-0005-0000-0000-0000A2190000}"/>
    <cellStyle name="Header4_Segment Detail" xfId="7977" xr:uid="{00000000-0005-0000-0000-0000A3190000}"/>
    <cellStyle name="Headers" xfId="5196" xr:uid="{00000000-0005-0000-0000-0000A4190000}"/>
    <cellStyle name="Headers 2" xfId="6560" xr:uid="{00000000-0005-0000-0000-0000A5190000}"/>
    <cellStyle name="Headers_Segment Detail" xfId="7997" xr:uid="{00000000-0005-0000-0000-0000A6190000}"/>
    <cellStyle name="Heading" xfId="5197" xr:uid="{00000000-0005-0000-0000-0000A7190000}"/>
    <cellStyle name="Heading [Helv]" xfId="7140" xr:uid="{00000000-0005-0000-0000-0000A8190000}"/>
    <cellStyle name="Heading [Palat]" xfId="7141" xr:uid="{00000000-0005-0000-0000-0000A9190000}"/>
    <cellStyle name="Heading 08 pt" xfId="7142" xr:uid="{00000000-0005-0000-0000-0000AA190000}"/>
    <cellStyle name="Heading 1 (Column Title)" xfId="7143" xr:uid="{00000000-0005-0000-0000-0000AB190000}"/>
    <cellStyle name="Heading 1 2" xfId="5198" xr:uid="{00000000-0005-0000-0000-0000AC190000}"/>
    <cellStyle name="Heading 1 2 2" xfId="5199" xr:uid="{00000000-0005-0000-0000-0000AD190000}"/>
    <cellStyle name="Heading 1 2 3" xfId="5200" xr:uid="{00000000-0005-0000-0000-0000AE190000}"/>
    <cellStyle name="Heading 1 2 4" xfId="5201" xr:uid="{00000000-0005-0000-0000-0000AF190000}"/>
    <cellStyle name="Heading 1 2 5" xfId="5202" xr:uid="{00000000-0005-0000-0000-0000B0190000}"/>
    <cellStyle name="Heading 1 2_Segment Detail" xfId="7998" xr:uid="{00000000-0005-0000-0000-0000B1190000}"/>
    <cellStyle name="Heading 1 3" xfId="5203" xr:uid="{00000000-0005-0000-0000-0000B2190000}"/>
    <cellStyle name="Heading 1 4" xfId="5204" xr:uid="{00000000-0005-0000-0000-0000B3190000}"/>
    <cellStyle name="Heading 1 5" xfId="5205" xr:uid="{00000000-0005-0000-0000-0000B4190000}"/>
    <cellStyle name="Heading 1 6" xfId="5206" xr:uid="{00000000-0005-0000-0000-0000B5190000}"/>
    <cellStyle name="Heading 1 7" xfId="5207" xr:uid="{00000000-0005-0000-0000-0000B6190000}"/>
    <cellStyle name="Heading 1 8" xfId="5208" xr:uid="{00000000-0005-0000-0000-0000B7190000}"/>
    <cellStyle name="Heading 10 pt" xfId="7144" xr:uid="{00000000-0005-0000-0000-0000B8190000}"/>
    <cellStyle name="Heading 12 pt" xfId="7145" xr:uid="{00000000-0005-0000-0000-0000B9190000}"/>
    <cellStyle name="Heading 14 pt" xfId="7146" xr:uid="{00000000-0005-0000-0000-0000BA190000}"/>
    <cellStyle name="Heading 18pt" xfId="7147" xr:uid="{00000000-0005-0000-0000-0000BB190000}"/>
    <cellStyle name="Heading 2 2" xfId="5209" xr:uid="{00000000-0005-0000-0000-0000BC190000}"/>
    <cellStyle name="Heading 2 2 2" xfId="5210" xr:uid="{00000000-0005-0000-0000-0000BD190000}"/>
    <cellStyle name="Heading 2 2 3" xfId="5211" xr:uid="{00000000-0005-0000-0000-0000BE190000}"/>
    <cellStyle name="Heading 2 2 4" xfId="5212" xr:uid="{00000000-0005-0000-0000-0000BF190000}"/>
    <cellStyle name="Heading 2 2 5" xfId="5213" xr:uid="{00000000-0005-0000-0000-0000C0190000}"/>
    <cellStyle name="Heading 2 2_Segment Detail" xfId="7999" xr:uid="{00000000-0005-0000-0000-0000C1190000}"/>
    <cellStyle name="Heading 2 3" xfId="5214" xr:uid="{00000000-0005-0000-0000-0000C2190000}"/>
    <cellStyle name="Heading 2 4" xfId="5215" xr:uid="{00000000-0005-0000-0000-0000C3190000}"/>
    <cellStyle name="Heading 2 5" xfId="5216" xr:uid="{00000000-0005-0000-0000-0000C4190000}"/>
    <cellStyle name="Heading 2 6" xfId="5217" xr:uid="{00000000-0005-0000-0000-0000C5190000}"/>
    <cellStyle name="Heading 2 7" xfId="5218" xr:uid="{00000000-0005-0000-0000-0000C6190000}"/>
    <cellStyle name="Heading 2 8" xfId="5219" xr:uid="{00000000-0005-0000-0000-0000C7190000}"/>
    <cellStyle name="Heading 24 pt" xfId="7148" xr:uid="{00000000-0005-0000-0000-0000C8190000}"/>
    <cellStyle name="Heading 3 (Percent Column Underline)" xfId="7149" xr:uid="{00000000-0005-0000-0000-0000C9190000}"/>
    <cellStyle name="Heading 3 2" xfId="5220" xr:uid="{00000000-0005-0000-0000-0000CA190000}"/>
    <cellStyle name="Heading 3 2 2" xfId="5221" xr:uid="{00000000-0005-0000-0000-0000CB190000}"/>
    <cellStyle name="Heading 3 2 3" xfId="5222" xr:uid="{00000000-0005-0000-0000-0000CC190000}"/>
    <cellStyle name="Heading 3 2 4" xfId="5223" xr:uid="{00000000-0005-0000-0000-0000CD190000}"/>
    <cellStyle name="Heading 3 2 5" xfId="5224" xr:uid="{00000000-0005-0000-0000-0000CE190000}"/>
    <cellStyle name="Heading 3 2_Segment Detail" xfId="8000" xr:uid="{00000000-0005-0000-0000-0000CF190000}"/>
    <cellStyle name="Heading 3 3" xfId="5225" xr:uid="{00000000-0005-0000-0000-0000D0190000}"/>
    <cellStyle name="Heading 3 4" xfId="5226" xr:uid="{00000000-0005-0000-0000-0000D1190000}"/>
    <cellStyle name="Heading 3 5" xfId="5227" xr:uid="{00000000-0005-0000-0000-0000D2190000}"/>
    <cellStyle name="Heading 3 6" xfId="5228" xr:uid="{00000000-0005-0000-0000-0000D3190000}"/>
    <cellStyle name="Heading 3 7" xfId="5229" xr:uid="{00000000-0005-0000-0000-0000D4190000}"/>
    <cellStyle name="Heading 3 8" xfId="5230" xr:uid="{00000000-0005-0000-0000-0000D5190000}"/>
    <cellStyle name="Heading 4 (Column Normal Underline)" xfId="7150" xr:uid="{00000000-0005-0000-0000-0000D6190000}"/>
    <cellStyle name="Heading 4 2" xfId="5231" xr:uid="{00000000-0005-0000-0000-0000D7190000}"/>
    <cellStyle name="Heading 4 2 2" xfId="5232" xr:uid="{00000000-0005-0000-0000-0000D8190000}"/>
    <cellStyle name="Heading 4 2 3" xfId="5233" xr:uid="{00000000-0005-0000-0000-0000D9190000}"/>
    <cellStyle name="Heading 4 2 4" xfId="5234" xr:uid="{00000000-0005-0000-0000-0000DA190000}"/>
    <cellStyle name="Heading 4 2 5" xfId="5235" xr:uid="{00000000-0005-0000-0000-0000DB190000}"/>
    <cellStyle name="Heading 4 2_Segment Detail" xfId="8001" xr:uid="{00000000-0005-0000-0000-0000DC190000}"/>
    <cellStyle name="Heading 4 3" xfId="5236" xr:uid="{00000000-0005-0000-0000-0000DD190000}"/>
    <cellStyle name="Heading 4 4" xfId="5237" xr:uid="{00000000-0005-0000-0000-0000DE190000}"/>
    <cellStyle name="Heading 4 5" xfId="5238" xr:uid="{00000000-0005-0000-0000-0000DF190000}"/>
    <cellStyle name="Heading 4 6" xfId="5239" xr:uid="{00000000-0005-0000-0000-0000E0190000}"/>
    <cellStyle name="Heading 4 7" xfId="5240" xr:uid="{00000000-0005-0000-0000-0000E1190000}"/>
    <cellStyle name="Heading 4 8" xfId="5241" xr:uid="{00000000-0005-0000-0000-0000E2190000}"/>
    <cellStyle name="Heading 5" xfId="6561" xr:uid="{00000000-0005-0000-0000-0000E3190000}"/>
    <cellStyle name="Heading 5 (Column Centered)" xfId="7151" xr:uid="{00000000-0005-0000-0000-0000E4190000}"/>
    <cellStyle name="Heading 5_Segment Detail" xfId="8002" xr:uid="{00000000-0005-0000-0000-0000E5190000}"/>
    <cellStyle name="heading info" xfId="7152" xr:uid="{00000000-0005-0000-0000-0000E6190000}"/>
    <cellStyle name="Heading Left" xfId="5242" xr:uid="{00000000-0005-0000-0000-0000E7190000}"/>
    <cellStyle name="Heading No Underline" xfId="5243" xr:uid="{00000000-0005-0000-0000-0000E8190000}"/>
    <cellStyle name="Heading Right" xfId="5244" xr:uid="{00000000-0005-0000-0000-0000E9190000}"/>
    <cellStyle name="Heading With Underline" xfId="5245" xr:uid="{00000000-0005-0000-0000-0000EA190000}"/>
    <cellStyle name="Heading With Underline 2" xfId="6562" xr:uid="{00000000-0005-0000-0000-0000EB190000}"/>
    <cellStyle name="Heading With Underline_Segment Detail" xfId="8003" xr:uid="{00000000-0005-0000-0000-0000EC190000}"/>
    <cellStyle name="HEADING1" xfId="5246" xr:uid="{00000000-0005-0000-0000-0000ED190000}"/>
    <cellStyle name="HEADING1 10" xfId="7153" xr:uid="{00000000-0005-0000-0000-0000EE190000}"/>
    <cellStyle name="HEADING1 2" xfId="5247" xr:uid="{00000000-0005-0000-0000-0000EF190000}"/>
    <cellStyle name="HEADING1 2 2" xfId="7154" xr:uid="{00000000-0005-0000-0000-0000F0190000}"/>
    <cellStyle name="HEADING1 2_Segment Detail" xfId="8005" xr:uid="{00000000-0005-0000-0000-0000F1190000}"/>
    <cellStyle name="HEADING1 3" xfId="5248" xr:uid="{00000000-0005-0000-0000-0000F2190000}"/>
    <cellStyle name="HEADING1 4" xfId="5249" xr:uid="{00000000-0005-0000-0000-0000F3190000}"/>
    <cellStyle name="HEADING1 5" xfId="5250" xr:uid="{00000000-0005-0000-0000-0000F4190000}"/>
    <cellStyle name="HEADING1 6" xfId="5251" xr:uid="{00000000-0005-0000-0000-0000F5190000}"/>
    <cellStyle name="HEADING1 7" xfId="5252" xr:uid="{00000000-0005-0000-0000-0000F6190000}"/>
    <cellStyle name="HEADING1 8" xfId="5253" xr:uid="{00000000-0005-0000-0000-0000F7190000}"/>
    <cellStyle name="HEADING1 9" xfId="7155" xr:uid="{00000000-0005-0000-0000-0000F8190000}"/>
    <cellStyle name="HEADING1_Segment Detail" xfId="8004" xr:uid="{00000000-0005-0000-0000-0000F9190000}"/>
    <cellStyle name="HEADING2" xfId="5254" xr:uid="{00000000-0005-0000-0000-0000FA190000}"/>
    <cellStyle name="HEADING2 10" xfId="5255" xr:uid="{00000000-0005-0000-0000-0000FB190000}"/>
    <cellStyle name="HEADING2 11" xfId="5256" xr:uid="{00000000-0005-0000-0000-0000FC190000}"/>
    <cellStyle name="HEADING2 12" xfId="5257" xr:uid="{00000000-0005-0000-0000-0000FD190000}"/>
    <cellStyle name="HEADING2 13" xfId="5258" xr:uid="{00000000-0005-0000-0000-0000FE190000}"/>
    <cellStyle name="HEADING2 14" xfId="5259" xr:uid="{00000000-0005-0000-0000-0000FF190000}"/>
    <cellStyle name="HEADING2 2" xfId="5260" xr:uid="{00000000-0005-0000-0000-0000001A0000}"/>
    <cellStyle name="HEADING2 2 2" xfId="7156" xr:uid="{00000000-0005-0000-0000-0000011A0000}"/>
    <cellStyle name="HEADING2 2_Segment Detail" xfId="8006" xr:uid="{00000000-0005-0000-0000-0000021A0000}"/>
    <cellStyle name="HEADING2 3" xfId="5261" xr:uid="{00000000-0005-0000-0000-0000031A0000}"/>
    <cellStyle name="HEADING2 4" xfId="5262" xr:uid="{00000000-0005-0000-0000-0000041A0000}"/>
    <cellStyle name="HEADING2 5" xfId="5263" xr:uid="{00000000-0005-0000-0000-0000051A0000}"/>
    <cellStyle name="HEADING2 6" xfId="5264" xr:uid="{00000000-0005-0000-0000-0000061A0000}"/>
    <cellStyle name="HEADING2 7" xfId="5265" xr:uid="{00000000-0005-0000-0000-0000071A0000}"/>
    <cellStyle name="HEADING2 8" xfId="5266" xr:uid="{00000000-0005-0000-0000-0000081A0000}"/>
    <cellStyle name="HEADING2 9" xfId="5267" xr:uid="{00000000-0005-0000-0000-0000091A0000}"/>
    <cellStyle name="HEADING2_0709 services purchased 2009 with actuals (2)" xfId="5268" xr:uid="{00000000-0005-0000-0000-00000A1A0000}"/>
    <cellStyle name="Heading3" xfId="5269" xr:uid="{00000000-0005-0000-0000-00000B1A0000}"/>
    <cellStyle name="HeadingS" xfId="5270" xr:uid="{00000000-0005-0000-0000-00000C1A0000}"/>
    <cellStyle name="HEADINGSTOP" xfId="5271" xr:uid="{00000000-0005-0000-0000-00000D1A0000}"/>
    <cellStyle name="Hel" xfId="5272" xr:uid="{00000000-0005-0000-0000-00000E1A0000}"/>
    <cellStyle name="Hidden" xfId="5273" xr:uid="{00000000-0005-0000-0000-00000F1A0000}"/>
    <cellStyle name="HiddenInput" xfId="5274" xr:uid="{00000000-0005-0000-0000-0000101A0000}"/>
    <cellStyle name="HIDE" xfId="5275" xr:uid="{00000000-0005-0000-0000-0000111A0000}"/>
    <cellStyle name="HIGHLIGHT" xfId="7157" xr:uid="{00000000-0005-0000-0000-0000121A0000}"/>
    <cellStyle name="highlight yellow" xfId="7158" xr:uid="{00000000-0005-0000-0000-0000131A0000}"/>
    <cellStyle name="HIGHLIGHT_Segment Detail" xfId="8007" xr:uid="{00000000-0005-0000-0000-0000141A0000}"/>
    <cellStyle name="Hipervínculo 2" xfId="5276" xr:uid="{00000000-0005-0000-0000-0000151A0000}"/>
    <cellStyle name="Hipervínculo 3" xfId="5277" xr:uid="{00000000-0005-0000-0000-0000161A0000}"/>
    <cellStyle name="Hipervínculo 4" xfId="5278" xr:uid="{00000000-0005-0000-0000-0000171A0000}"/>
    <cellStyle name="Hipervínculo visitado_Análisis de Costos Uruguay3" xfId="5279" xr:uid="{00000000-0005-0000-0000-0000181A0000}"/>
    <cellStyle name="Hipervínculo_Análisis de Costos Uruguay3" xfId="5280" xr:uid="{00000000-0005-0000-0000-0000191A0000}"/>
    <cellStyle name="IncomeStatement" xfId="5281" xr:uid="{00000000-0005-0000-0000-00001A1A0000}"/>
    <cellStyle name="Incorrecto" xfId="5282" xr:uid="{00000000-0005-0000-0000-00001B1A0000}"/>
    <cellStyle name="IncStmt" xfId="5283" xr:uid="{00000000-0005-0000-0000-00001C1A0000}"/>
    <cellStyle name="INPUT - Style1" xfId="5284" xr:uid="{00000000-0005-0000-0000-00001D1A0000}"/>
    <cellStyle name="Input [yellow]" xfId="5285" xr:uid="{00000000-0005-0000-0000-00001E1A0000}"/>
    <cellStyle name="Input [yellow] 10" xfId="5286" xr:uid="{00000000-0005-0000-0000-00001F1A0000}"/>
    <cellStyle name="Input [yellow] 11" xfId="5287" xr:uid="{00000000-0005-0000-0000-0000201A0000}"/>
    <cellStyle name="Input [yellow] 12" xfId="5288" xr:uid="{00000000-0005-0000-0000-0000211A0000}"/>
    <cellStyle name="Input [yellow] 13" xfId="5289" xr:uid="{00000000-0005-0000-0000-0000221A0000}"/>
    <cellStyle name="Input [yellow] 14" xfId="5290" xr:uid="{00000000-0005-0000-0000-0000231A0000}"/>
    <cellStyle name="Input [yellow] 15" xfId="5291" xr:uid="{00000000-0005-0000-0000-0000241A0000}"/>
    <cellStyle name="Input [yellow] 16" xfId="5292" xr:uid="{00000000-0005-0000-0000-0000251A0000}"/>
    <cellStyle name="Input [yellow] 17" xfId="5293" xr:uid="{00000000-0005-0000-0000-0000261A0000}"/>
    <cellStyle name="Input [yellow] 18" xfId="5294" xr:uid="{00000000-0005-0000-0000-0000271A0000}"/>
    <cellStyle name="Input [yellow] 19" xfId="5295" xr:uid="{00000000-0005-0000-0000-0000281A0000}"/>
    <cellStyle name="Input [yellow] 2" xfId="5296" xr:uid="{00000000-0005-0000-0000-0000291A0000}"/>
    <cellStyle name="Input [yellow] 20" xfId="5297" xr:uid="{00000000-0005-0000-0000-00002A1A0000}"/>
    <cellStyle name="Input [yellow] 21" xfId="5298" xr:uid="{00000000-0005-0000-0000-00002B1A0000}"/>
    <cellStyle name="Input [yellow] 3" xfId="5299" xr:uid="{00000000-0005-0000-0000-00002C1A0000}"/>
    <cellStyle name="Input [yellow] 4" xfId="5300" xr:uid="{00000000-0005-0000-0000-00002D1A0000}"/>
    <cellStyle name="Input [yellow] 5" xfId="5301" xr:uid="{00000000-0005-0000-0000-00002E1A0000}"/>
    <cellStyle name="Input [yellow] 6" xfId="5302" xr:uid="{00000000-0005-0000-0000-00002F1A0000}"/>
    <cellStyle name="Input [yellow] 7" xfId="5303" xr:uid="{00000000-0005-0000-0000-0000301A0000}"/>
    <cellStyle name="Input [yellow] 8" xfId="5304" xr:uid="{00000000-0005-0000-0000-0000311A0000}"/>
    <cellStyle name="Input [yellow] 9" xfId="5305" xr:uid="{00000000-0005-0000-0000-0000321A0000}"/>
    <cellStyle name="Input [yellow]_0709 services purchased 2009 with actuals (2)" xfId="5306" xr:uid="{00000000-0005-0000-0000-0000331A0000}"/>
    <cellStyle name="Input 10" xfId="5307" xr:uid="{00000000-0005-0000-0000-0000341A0000}"/>
    <cellStyle name="Input 11" xfId="5308" xr:uid="{00000000-0005-0000-0000-0000351A0000}"/>
    <cellStyle name="Input 11 Bold" xfId="5309" xr:uid="{00000000-0005-0000-0000-0000361A0000}"/>
    <cellStyle name="Input 11_Segment Detail" xfId="8008" xr:uid="{00000000-0005-0000-0000-0000371A0000}"/>
    <cellStyle name="Input 12" xfId="5310" xr:uid="{00000000-0005-0000-0000-0000381A0000}"/>
    <cellStyle name="Input 13" xfId="5311" xr:uid="{00000000-0005-0000-0000-0000391A0000}"/>
    <cellStyle name="Input 14" xfId="5312" xr:uid="{00000000-0005-0000-0000-00003A1A0000}"/>
    <cellStyle name="Input 15" xfId="5313" xr:uid="{00000000-0005-0000-0000-00003B1A0000}"/>
    <cellStyle name="Input 16" xfId="5314" xr:uid="{00000000-0005-0000-0000-00003C1A0000}"/>
    <cellStyle name="Input 17" xfId="5315" xr:uid="{00000000-0005-0000-0000-00003D1A0000}"/>
    <cellStyle name="Input 18" xfId="5316" xr:uid="{00000000-0005-0000-0000-00003E1A0000}"/>
    <cellStyle name="Input 19" xfId="5317" xr:uid="{00000000-0005-0000-0000-00003F1A0000}"/>
    <cellStyle name="Input 2" xfId="5318" xr:uid="{00000000-0005-0000-0000-0000401A0000}"/>
    <cellStyle name="Input 2 2" xfId="5319" xr:uid="{00000000-0005-0000-0000-0000411A0000}"/>
    <cellStyle name="Input 2 3" xfId="5320" xr:uid="{00000000-0005-0000-0000-0000421A0000}"/>
    <cellStyle name="Input 2 4" xfId="5321" xr:uid="{00000000-0005-0000-0000-0000431A0000}"/>
    <cellStyle name="Input 2 5" xfId="5322" xr:uid="{00000000-0005-0000-0000-0000441A0000}"/>
    <cellStyle name="Input 2_Segment Detail" xfId="8009" xr:uid="{00000000-0005-0000-0000-0000451A0000}"/>
    <cellStyle name="Input 20" xfId="5323" xr:uid="{00000000-0005-0000-0000-0000461A0000}"/>
    <cellStyle name="Input 21" xfId="5324" xr:uid="{00000000-0005-0000-0000-0000471A0000}"/>
    <cellStyle name="Input 3" xfId="5325" xr:uid="{00000000-0005-0000-0000-0000481A0000}"/>
    <cellStyle name="Input 4" xfId="5326" xr:uid="{00000000-0005-0000-0000-0000491A0000}"/>
    <cellStyle name="Input 5" xfId="5327" xr:uid="{00000000-0005-0000-0000-00004A1A0000}"/>
    <cellStyle name="Input 6" xfId="5328" xr:uid="{00000000-0005-0000-0000-00004B1A0000}"/>
    <cellStyle name="Input 7" xfId="5329" xr:uid="{00000000-0005-0000-0000-00004C1A0000}"/>
    <cellStyle name="Input 8" xfId="5330" xr:uid="{00000000-0005-0000-0000-00004D1A0000}"/>
    <cellStyle name="Input 9" xfId="5331" xr:uid="{00000000-0005-0000-0000-00004E1A0000}"/>
    <cellStyle name="Input Cells" xfId="5332" xr:uid="{00000000-0005-0000-0000-00004F1A0000}"/>
    <cellStyle name="Input Currency" xfId="5333" xr:uid="{00000000-0005-0000-0000-0000501A0000}"/>
    <cellStyle name="Input Date" xfId="5334" xr:uid="{00000000-0005-0000-0000-0000511A0000}"/>
    <cellStyle name="Input Fixed [0]" xfId="5335" xr:uid="{00000000-0005-0000-0000-0000521A0000}"/>
    <cellStyle name="Input Normal" xfId="5336" xr:uid="{00000000-0005-0000-0000-0000531A0000}"/>
    <cellStyle name="Input Percent" xfId="5337" xr:uid="{00000000-0005-0000-0000-0000541A0000}"/>
    <cellStyle name="Input Percent [2]" xfId="5338" xr:uid="{00000000-0005-0000-0000-0000551A0000}"/>
    <cellStyle name="Input Percent_Segment Detail" xfId="8010" xr:uid="{00000000-0005-0000-0000-0000561A0000}"/>
    <cellStyle name="Input Titles" xfId="5339" xr:uid="{00000000-0005-0000-0000-0000571A0000}"/>
    <cellStyle name="Input-Blue" xfId="7159" xr:uid="{00000000-0005-0000-0000-0000581A0000}"/>
    <cellStyle name="InputBlueFont" xfId="5340" xr:uid="{00000000-0005-0000-0000-0000591A0000}"/>
    <cellStyle name="InputBlueFontLocked" xfId="7160" xr:uid="{00000000-0005-0000-0000-00005A1A0000}"/>
    <cellStyle name="Input-Bold" xfId="7161" xr:uid="{00000000-0005-0000-0000-00005B1A0000}"/>
    <cellStyle name="Input-NotBold" xfId="7162" xr:uid="{00000000-0005-0000-0000-00005C1A0000}"/>
    <cellStyle name="InputPercent" xfId="5341" xr:uid="{00000000-0005-0000-0000-00005D1A0000}"/>
    <cellStyle name="InputValue" xfId="5342" xr:uid="{00000000-0005-0000-0000-00005E1A0000}"/>
    <cellStyle name="Integer" xfId="5343" xr:uid="{00000000-0005-0000-0000-00005F1A0000}"/>
    <cellStyle name="Invisible" xfId="5344" xr:uid="{00000000-0005-0000-0000-0000601A0000}"/>
    <cellStyle name="Italic" xfId="5345" xr:uid="{00000000-0005-0000-0000-0000611A0000}"/>
    <cellStyle name="Italics" xfId="5346" xr:uid="{00000000-0005-0000-0000-0000621A0000}"/>
    <cellStyle name="Item" xfId="5347" xr:uid="{00000000-0005-0000-0000-0000631A0000}"/>
    <cellStyle name="ItemTypeClass" xfId="5348" xr:uid="{00000000-0005-0000-0000-0000641A0000}"/>
    <cellStyle name="ItemTypeClass 2" xfId="7163" xr:uid="{00000000-0005-0000-0000-0000651A0000}"/>
    <cellStyle name="ItemTypeClass_Segment Detail" xfId="8011" xr:uid="{00000000-0005-0000-0000-0000661A0000}"/>
    <cellStyle name="Komma [0]_laroux" xfId="5349" xr:uid="{00000000-0005-0000-0000-0000671A0000}"/>
    <cellStyle name="Komma_laroux" xfId="5350" xr:uid="{00000000-0005-0000-0000-0000681A0000}"/>
    <cellStyle name="KP_Normal" xfId="5351" xr:uid="{00000000-0005-0000-0000-0000691A0000}"/>
    <cellStyle name="Lable8Left" xfId="5352" xr:uid="{00000000-0005-0000-0000-00006A1A0000}"/>
    <cellStyle name="LBO_BoldText" xfId="5353" xr:uid="{00000000-0005-0000-0000-00006B1A0000}"/>
    <cellStyle name="leftStyle" xfId="7164" xr:uid="{00000000-0005-0000-0000-00006C1A0000}"/>
    <cellStyle name="leftStyle2" xfId="7165" xr:uid="{00000000-0005-0000-0000-00006D1A0000}"/>
    <cellStyle name="LineItemPrompt" xfId="5354" xr:uid="{00000000-0005-0000-0000-00006E1A0000}"/>
    <cellStyle name="LineItemValue" xfId="5355" xr:uid="{00000000-0005-0000-0000-00006F1A0000}"/>
    <cellStyle name="Lines" xfId="5356" xr:uid="{00000000-0005-0000-0000-0000701A0000}"/>
    <cellStyle name="Link" xfId="7166" xr:uid="{00000000-0005-0000-0000-0000711A0000}"/>
    <cellStyle name="Link Currency (0)" xfId="5357" xr:uid="{00000000-0005-0000-0000-0000721A0000}"/>
    <cellStyle name="Link Currency (0) 10" xfId="5358" xr:uid="{00000000-0005-0000-0000-0000731A0000}"/>
    <cellStyle name="Link Currency (0) 11" xfId="5359" xr:uid="{00000000-0005-0000-0000-0000741A0000}"/>
    <cellStyle name="Link Currency (0) 12" xfId="5360" xr:uid="{00000000-0005-0000-0000-0000751A0000}"/>
    <cellStyle name="Link Currency (0) 13" xfId="5361" xr:uid="{00000000-0005-0000-0000-0000761A0000}"/>
    <cellStyle name="Link Currency (0) 14" xfId="5362" xr:uid="{00000000-0005-0000-0000-0000771A0000}"/>
    <cellStyle name="Link Currency (0) 15" xfId="5363" xr:uid="{00000000-0005-0000-0000-0000781A0000}"/>
    <cellStyle name="Link Currency (0) 16" xfId="5364" xr:uid="{00000000-0005-0000-0000-0000791A0000}"/>
    <cellStyle name="Link Currency (0) 17" xfId="5365" xr:uid="{00000000-0005-0000-0000-00007A1A0000}"/>
    <cellStyle name="Link Currency (0) 18" xfId="5366" xr:uid="{00000000-0005-0000-0000-00007B1A0000}"/>
    <cellStyle name="Link Currency (0) 19" xfId="5367" xr:uid="{00000000-0005-0000-0000-00007C1A0000}"/>
    <cellStyle name="Link Currency (0) 2" xfId="5368" xr:uid="{00000000-0005-0000-0000-00007D1A0000}"/>
    <cellStyle name="Link Currency (0) 2 2" xfId="5369" xr:uid="{00000000-0005-0000-0000-00007E1A0000}"/>
    <cellStyle name="Link Currency (0) 2_EMEA 3YP 081709 DFW v4" xfId="5370" xr:uid="{00000000-0005-0000-0000-00007F1A0000}"/>
    <cellStyle name="Link Currency (0) 20" xfId="5371" xr:uid="{00000000-0005-0000-0000-0000801A0000}"/>
    <cellStyle name="Link Currency (0) 21" xfId="5372" xr:uid="{00000000-0005-0000-0000-0000811A0000}"/>
    <cellStyle name="Link Currency (0) 3" xfId="5373" xr:uid="{00000000-0005-0000-0000-0000821A0000}"/>
    <cellStyle name="Link Currency (0) 4" xfId="5374" xr:uid="{00000000-0005-0000-0000-0000831A0000}"/>
    <cellStyle name="Link Currency (0) 5" xfId="5375" xr:uid="{00000000-0005-0000-0000-0000841A0000}"/>
    <cellStyle name="Link Currency (0) 5 2" xfId="7167" xr:uid="{00000000-0005-0000-0000-0000851A0000}"/>
    <cellStyle name="Link Currency (0) 5_Segment Detail" xfId="8013" xr:uid="{00000000-0005-0000-0000-0000861A0000}"/>
    <cellStyle name="Link Currency (0) 6" xfId="5376" xr:uid="{00000000-0005-0000-0000-0000871A0000}"/>
    <cellStyle name="Link Currency (0) 7" xfId="5377" xr:uid="{00000000-0005-0000-0000-0000881A0000}"/>
    <cellStyle name="Link Currency (0) 8" xfId="5378" xr:uid="{00000000-0005-0000-0000-0000891A0000}"/>
    <cellStyle name="Link Currency (0) 9" xfId="5379" xr:uid="{00000000-0005-0000-0000-00008A1A0000}"/>
    <cellStyle name="Link Currency (0)_2010 3Y Plan 080109 0% Growth" xfId="5380" xr:uid="{00000000-0005-0000-0000-00008B1A0000}"/>
    <cellStyle name="Link Currency (2)" xfId="5381" xr:uid="{00000000-0005-0000-0000-00008C1A0000}"/>
    <cellStyle name="Link Currency (2) 10" xfId="5382" xr:uid="{00000000-0005-0000-0000-00008D1A0000}"/>
    <cellStyle name="Link Currency (2) 11" xfId="5383" xr:uid="{00000000-0005-0000-0000-00008E1A0000}"/>
    <cellStyle name="Link Currency (2) 12" xfId="5384" xr:uid="{00000000-0005-0000-0000-00008F1A0000}"/>
    <cellStyle name="Link Currency (2) 13" xfId="5385" xr:uid="{00000000-0005-0000-0000-0000901A0000}"/>
    <cellStyle name="Link Currency (2) 14" xfId="5386" xr:uid="{00000000-0005-0000-0000-0000911A0000}"/>
    <cellStyle name="Link Currency (2) 15" xfId="5387" xr:uid="{00000000-0005-0000-0000-0000921A0000}"/>
    <cellStyle name="Link Currency (2) 16" xfId="5388" xr:uid="{00000000-0005-0000-0000-0000931A0000}"/>
    <cellStyle name="Link Currency (2) 17" xfId="5389" xr:uid="{00000000-0005-0000-0000-0000941A0000}"/>
    <cellStyle name="Link Currency (2) 18" xfId="5390" xr:uid="{00000000-0005-0000-0000-0000951A0000}"/>
    <cellStyle name="Link Currency (2) 19" xfId="5391" xr:uid="{00000000-0005-0000-0000-0000961A0000}"/>
    <cellStyle name="Link Currency (2) 2" xfId="5392" xr:uid="{00000000-0005-0000-0000-0000971A0000}"/>
    <cellStyle name="Link Currency (2) 2 2" xfId="5393" xr:uid="{00000000-0005-0000-0000-0000981A0000}"/>
    <cellStyle name="Link Currency (2) 2_EMEA 3YP 081709 DFW v4" xfId="5394" xr:uid="{00000000-0005-0000-0000-0000991A0000}"/>
    <cellStyle name="Link Currency (2) 20" xfId="5395" xr:uid="{00000000-0005-0000-0000-00009A1A0000}"/>
    <cellStyle name="Link Currency (2) 21" xfId="5396" xr:uid="{00000000-0005-0000-0000-00009B1A0000}"/>
    <cellStyle name="Link Currency (2) 3" xfId="5397" xr:uid="{00000000-0005-0000-0000-00009C1A0000}"/>
    <cellStyle name="Link Currency (2) 4" xfId="5398" xr:uid="{00000000-0005-0000-0000-00009D1A0000}"/>
    <cellStyle name="Link Currency (2) 5" xfId="5399" xr:uid="{00000000-0005-0000-0000-00009E1A0000}"/>
    <cellStyle name="Link Currency (2) 5 2" xfId="7168" xr:uid="{00000000-0005-0000-0000-00009F1A0000}"/>
    <cellStyle name="Link Currency (2) 5_Segment Detail" xfId="8014" xr:uid="{00000000-0005-0000-0000-0000A01A0000}"/>
    <cellStyle name="Link Currency (2) 6" xfId="5400" xr:uid="{00000000-0005-0000-0000-0000A11A0000}"/>
    <cellStyle name="Link Currency (2) 7" xfId="5401" xr:uid="{00000000-0005-0000-0000-0000A21A0000}"/>
    <cellStyle name="Link Currency (2) 8" xfId="5402" xr:uid="{00000000-0005-0000-0000-0000A31A0000}"/>
    <cellStyle name="Link Currency (2) 9" xfId="5403" xr:uid="{00000000-0005-0000-0000-0000A41A0000}"/>
    <cellStyle name="Link Currency (2)_5 yr plan-updated-05-03-09-DAVID (2)" xfId="5404" xr:uid="{00000000-0005-0000-0000-0000A51A0000}"/>
    <cellStyle name="Link Units (0)" xfId="5405" xr:uid="{00000000-0005-0000-0000-0000A61A0000}"/>
    <cellStyle name="Link Units (0) 10" xfId="5406" xr:uid="{00000000-0005-0000-0000-0000A71A0000}"/>
    <cellStyle name="Link Units (0) 11" xfId="5407" xr:uid="{00000000-0005-0000-0000-0000A81A0000}"/>
    <cellStyle name="Link Units (0) 12" xfId="5408" xr:uid="{00000000-0005-0000-0000-0000A91A0000}"/>
    <cellStyle name="Link Units (0) 13" xfId="5409" xr:uid="{00000000-0005-0000-0000-0000AA1A0000}"/>
    <cellStyle name="Link Units (0) 14" xfId="5410" xr:uid="{00000000-0005-0000-0000-0000AB1A0000}"/>
    <cellStyle name="Link Units (0) 15" xfId="5411" xr:uid="{00000000-0005-0000-0000-0000AC1A0000}"/>
    <cellStyle name="Link Units (0) 16" xfId="5412" xr:uid="{00000000-0005-0000-0000-0000AD1A0000}"/>
    <cellStyle name="Link Units (0) 17" xfId="5413" xr:uid="{00000000-0005-0000-0000-0000AE1A0000}"/>
    <cellStyle name="Link Units (0) 18" xfId="5414" xr:uid="{00000000-0005-0000-0000-0000AF1A0000}"/>
    <cellStyle name="Link Units (0) 19" xfId="5415" xr:uid="{00000000-0005-0000-0000-0000B01A0000}"/>
    <cellStyle name="Link Units (0) 2" xfId="5416" xr:uid="{00000000-0005-0000-0000-0000B11A0000}"/>
    <cellStyle name="Link Units (0) 2 2" xfId="5417" xr:uid="{00000000-0005-0000-0000-0000B21A0000}"/>
    <cellStyle name="Link Units (0) 2_EMEA 3YP 081709 DFW v4" xfId="5418" xr:uid="{00000000-0005-0000-0000-0000B31A0000}"/>
    <cellStyle name="Link Units (0) 20" xfId="5419" xr:uid="{00000000-0005-0000-0000-0000B41A0000}"/>
    <cellStyle name="Link Units (0) 21" xfId="5420" xr:uid="{00000000-0005-0000-0000-0000B51A0000}"/>
    <cellStyle name="Link Units (0) 3" xfId="5421" xr:uid="{00000000-0005-0000-0000-0000B61A0000}"/>
    <cellStyle name="Link Units (0) 4" xfId="5422" xr:uid="{00000000-0005-0000-0000-0000B71A0000}"/>
    <cellStyle name="Link Units (0) 5" xfId="5423" xr:uid="{00000000-0005-0000-0000-0000B81A0000}"/>
    <cellStyle name="Link Units (0) 5 2" xfId="7169" xr:uid="{00000000-0005-0000-0000-0000B91A0000}"/>
    <cellStyle name="Link Units (0) 5_Segment Detail" xfId="8015" xr:uid="{00000000-0005-0000-0000-0000BA1A0000}"/>
    <cellStyle name="Link Units (0) 6" xfId="5424" xr:uid="{00000000-0005-0000-0000-0000BB1A0000}"/>
    <cellStyle name="Link Units (0) 7" xfId="5425" xr:uid="{00000000-0005-0000-0000-0000BC1A0000}"/>
    <cellStyle name="Link Units (0) 8" xfId="5426" xr:uid="{00000000-0005-0000-0000-0000BD1A0000}"/>
    <cellStyle name="Link Units (0) 9" xfId="5427" xr:uid="{00000000-0005-0000-0000-0000BE1A0000}"/>
    <cellStyle name="Link Units (0)_2010 3Y Plan 080109 0% Growth" xfId="5428" xr:uid="{00000000-0005-0000-0000-0000BF1A0000}"/>
    <cellStyle name="Link Units (1)" xfId="5429" xr:uid="{00000000-0005-0000-0000-0000C01A0000}"/>
    <cellStyle name="Link Units (1) 10" xfId="5430" xr:uid="{00000000-0005-0000-0000-0000C11A0000}"/>
    <cellStyle name="Link Units (1) 11" xfId="5431" xr:uid="{00000000-0005-0000-0000-0000C21A0000}"/>
    <cellStyle name="Link Units (1) 12" xfId="5432" xr:uid="{00000000-0005-0000-0000-0000C31A0000}"/>
    <cellStyle name="Link Units (1) 13" xfId="5433" xr:uid="{00000000-0005-0000-0000-0000C41A0000}"/>
    <cellStyle name="Link Units (1) 14" xfId="5434" xr:uid="{00000000-0005-0000-0000-0000C51A0000}"/>
    <cellStyle name="Link Units (1) 15" xfId="5435" xr:uid="{00000000-0005-0000-0000-0000C61A0000}"/>
    <cellStyle name="Link Units (1) 16" xfId="5436" xr:uid="{00000000-0005-0000-0000-0000C71A0000}"/>
    <cellStyle name="Link Units (1) 17" xfId="5437" xr:uid="{00000000-0005-0000-0000-0000C81A0000}"/>
    <cellStyle name="Link Units (1) 18" xfId="5438" xr:uid="{00000000-0005-0000-0000-0000C91A0000}"/>
    <cellStyle name="Link Units (1) 19" xfId="5439" xr:uid="{00000000-0005-0000-0000-0000CA1A0000}"/>
    <cellStyle name="Link Units (1) 2" xfId="5440" xr:uid="{00000000-0005-0000-0000-0000CB1A0000}"/>
    <cellStyle name="Link Units (1) 2 2" xfId="5441" xr:uid="{00000000-0005-0000-0000-0000CC1A0000}"/>
    <cellStyle name="Link Units (1) 2_EMEA 3YP 081709 DFW v4" xfId="5442" xr:uid="{00000000-0005-0000-0000-0000CD1A0000}"/>
    <cellStyle name="Link Units (1) 20" xfId="5443" xr:uid="{00000000-0005-0000-0000-0000CE1A0000}"/>
    <cellStyle name="Link Units (1) 21" xfId="5444" xr:uid="{00000000-0005-0000-0000-0000CF1A0000}"/>
    <cellStyle name="Link Units (1) 3" xfId="5445" xr:uid="{00000000-0005-0000-0000-0000D01A0000}"/>
    <cellStyle name="Link Units (1) 4" xfId="5446" xr:uid="{00000000-0005-0000-0000-0000D11A0000}"/>
    <cellStyle name="Link Units (1) 5" xfId="5447" xr:uid="{00000000-0005-0000-0000-0000D21A0000}"/>
    <cellStyle name="Link Units (1) 5 2" xfId="7170" xr:uid="{00000000-0005-0000-0000-0000D31A0000}"/>
    <cellStyle name="Link Units (1) 5_Segment Detail" xfId="8016" xr:uid="{00000000-0005-0000-0000-0000D41A0000}"/>
    <cellStyle name="Link Units (1) 6" xfId="5448" xr:uid="{00000000-0005-0000-0000-0000D51A0000}"/>
    <cellStyle name="Link Units (1) 7" xfId="5449" xr:uid="{00000000-0005-0000-0000-0000D61A0000}"/>
    <cellStyle name="Link Units (1) 8" xfId="5450" xr:uid="{00000000-0005-0000-0000-0000D71A0000}"/>
    <cellStyle name="Link Units (1) 9" xfId="5451" xr:uid="{00000000-0005-0000-0000-0000D81A0000}"/>
    <cellStyle name="Link Units (1)_2010 3Y Plan 080109 0% Growth" xfId="5452" xr:uid="{00000000-0005-0000-0000-0000D91A0000}"/>
    <cellStyle name="Link Units (2)" xfId="5453" xr:uid="{00000000-0005-0000-0000-0000DA1A0000}"/>
    <cellStyle name="Link Units (2) 10" xfId="5454" xr:uid="{00000000-0005-0000-0000-0000DB1A0000}"/>
    <cellStyle name="Link Units (2) 11" xfId="5455" xr:uid="{00000000-0005-0000-0000-0000DC1A0000}"/>
    <cellStyle name="Link Units (2) 12" xfId="5456" xr:uid="{00000000-0005-0000-0000-0000DD1A0000}"/>
    <cellStyle name="Link Units (2) 13" xfId="5457" xr:uid="{00000000-0005-0000-0000-0000DE1A0000}"/>
    <cellStyle name="Link Units (2) 14" xfId="5458" xr:uid="{00000000-0005-0000-0000-0000DF1A0000}"/>
    <cellStyle name="Link Units (2) 15" xfId="5459" xr:uid="{00000000-0005-0000-0000-0000E01A0000}"/>
    <cellStyle name="Link Units (2) 16" xfId="5460" xr:uid="{00000000-0005-0000-0000-0000E11A0000}"/>
    <cellStyle name="Link Units (2) 17" xfId="5461" xr:uid="{00000000-0005-0000-0000-0000E21A0000}"/>
    <cellStyle name="Link Units (2) 18" xfId="5462" xr:uid="{00000000-0005-0000-0000-0000E31A0000}"/>
    <cellStyle name="Link Units (2) 19" xfId="5463" xr:uid="{00000000-0005-0000-0000-0000E41A0000}"/>
    <cellStyle name="Link Units (2) 2" xfId="5464" xr:uid="{00000000-0005-0000-0000-0000E51A0000}"/>
    <cellStyle name="Link Units (2) 2 2" xfId="5465" xr:uid="{00000000-0005-0000-0000-0000E61A0000}"/>
    <cellStyle name="Link Units (2) 2_EMEA 3YP 081709 DFW v4" xfId="5466" xr:uid="{00000000-0005-0000-0000-0000E71A0000}"/>
    <cellStyle name="Link Units (2) 20" xfId="5467" xr:uid="{00000000-0005-0000-0000-0000E81A0000}"/>
    <cellStyle name="Link Units (2) 21" xfId="5468" xr:uid="{00000000-0005-0000-0000-0000E91A0000}"/>
    <cellStyle name="Link Units (2) 3" xfId="5469" xr:uid="{00000000-0005-0000-0000-0000EA1A0000}"/>
    <cellStyle name="Link Units (2) 4" xfId="5470" xr:uid="{00000000-0005-0000-0000-0000EB1A0000}"/>
    <cellStyle name="Link Units (2) 5" xfId="5471" xr:uid="{00000000-0005-0000-0000-0000EC1A0000}"/>
    <cellStyle name="Link Units (2) 5 2" xfId="7171" xr:uid="{00000000-0005-0000-0000-0000ED1A0000}"/>
    <cellStyle name="Link Units (2) 5_Segment Detail" xfId="8017" xr:uid="{00000000-0005-0000-0000-0000EE1A0000}"/>
    <cellStyle name="Link Units (2) 6" xfId="5472" xr:uid="{00000000-0005-0000-0000-0000EF1A0000}"/>
    <cellStyle name="Link Units (2) 7" xfId="5473" xr:uid="{00000000-0005-0000-0000-0000F01A0000}"/>
    <cellStyle name="Link Units (2) 8" xfId="5474" xr:uid="{00000000-0005-0000-0000-0000F11A0000}"/>
    <cellStyle name="Link Units (2) 9" xfId="5475" xr:uid="{00000000-0005-0000-0000-0000F21A0000}"/>
    <cellStyle name="Link Units (2)_5 yr plan-updated-05-03-09-DAVID (2)" xfId="5476" xr:uid="{00000000-0005-0000-0000-0000F31A0000}"/>
    <cellStyle name="Link_Segment Detail" xfId="8012" xr:uid="{00000000-0005-0000-0000-0000F41A0000}"/>
    <cellStyle name="Linked" xfId="5477" xr:uid="{00000000-0005-0000-0000-0000F51A0000}"/>
    <cellStyle name="Linked Cell 2" xfId="5478" xr:uid="{00000000-0005-0000-0000-0000F61A0000}"/>
    <cellStyle name="Linked Cell 2 2" xfId="5479" xr:uid="{00000000-0005-0000-0000-0000F71A0000}"/>
    <cellStyle name="Linked Cell 2 3" xfId="5480" xr:uid="{00000000-0005-0000-0000-0000F81A0000}"/>
    <cellStyle name="Linked Cell 2 4" xfId="5481" xr:uid="{00000000-0005-0000-0000-0000F91A0000}"/>
    <cellStyle name="Linked Cell 2 5" xfId="5482" xr:uid="{00000000-0005-0000-0000-0000FA1A0000}"/>
    <cellStyle name="Linked Cell 2_Segment Detail" xfId="8018" xr:uid="{00000000-0005-0000-0000-0000FB1A0000}"/>
    <cellStyle name="Linked Cell 3" xfId="5483" xr:uid="{00000000-0005-0000-0000-0000FC1A0000}"/>
    <cellStyle name="Linked Cell 4" xfId="5484" xr:uid="{00000000-0005-0000-0000-0000FD1A0000}"/>
    <cellStyle name="Linked Cell 5" xfId="5485" xr:uid="{00000000-0005-0000-0000-0000FE1A0000}"/>
    <cellStyle name="Linked Cell 6" xfId="5486" xr:uid="{00000000-0005-0000-0000-0000FF1A0000}"/>
    <cellStyle name="Linked Cell 7" xfId="5487" xr:uid="{00000000-0005-0000-0000-0000001B0000}"/>
    <cellStyle name="Linked Cell 8" xfId="5488" xr:uid="{00000000-0005-0000-0000-0000011B0000}"/>
    <cellStyle name="Linked Cells" xfId="5489" xr:uid="{00000000-0005-0000-0000-0000021B0000}"/>
    <cellStyle name="LN" xfId="7172" xr:uid="{00000000-0005-0000-0000-0000031B0000}"/>
    <cellStyle name="Logical" xfId="5490" xr:uid="{00000000-0005-0000-0000-0000041B0000}"/>
    <cellStyle name="Logical 2" xfId="7173" xr:uid="{00000000-0005-0000-0000-0000051B0000}"/>
    <cellStyle name="Logical_Segment Detail" xfId="8019" xr:uid="{00000000-0005-0000-0000-0000061B0000}"/>
    <cellStyle name="m" xfId="5491" xr:uid="{00000000-0005-0000-0000-0000071B0000}"/>
    <cellStyle name="m/d/yy" xfId="7174" xr:uid="{00000000-0005-0000-0000-0000081B0000}"/>
    <cellStyle name="m_Segment Detail" xfId="8020" xr:uid="{00000000-0005-0000-0000-0000091B0000}"/>
    <cellStyle name="m1" xfId="7175" xr:uid="{00000000-0005-0000-0000-00000A1B0000}"/>
    <cellStyle name="m2" xfId="7176" xr:uid="{00000000-0005-0000-0000-00000B1B0000}"/>
    <cellStyle name="Main_Heading" xfId="5492" xr:uid="{00000000-0005-0000-0000-00000C1B0000}"/>
    <cellStyle name="Map Labels" xfId="7177" xr:uid="{00000000-0005-0000-0000-00000D1B0000}"/>
    <cellStyle name="Map Legend" xfId="7178" xr:uid="{00000000-0005-0000-0000-00000E1B0000}"/>
    <cellStyle name="Map Title" xfId="7179" xr:uid="{00000000-0005-0000-0000-00000F1B0000}"/>
    <cellStyle name="Margins" xfId="5493" xr:uid="{00000000-0005-0000-0000-0000101B0000}"/>
    <cellStyle name="middle" xfId="7180" xr:uid="{00000000-0005-0000-0000-0000111B0000}"/>
    <cellStyle name="middle-title" xfId="7181" xr:uid="{00000000-0005-0000-0000-0000121B0000}"/>
    <cellStyle name="Migliaia (0)_VERA" xfId="5494" xr:uid="{00000000-0005-0000-0000-0000131B0000}"/>
    <cellStyle name="Migliaia 2" xfId="5495" xr:uid="{00000000-0005-0000-0000-0000141B0000}"/>
    <cellStyle name="Migliaia_VERA" xfId="5496" xr:uid="{00000000-0005-0000-0000-0000151B0000}"/>
    <cellStyle name="mil" xfId="7182" xr:uid="{00000000-0005-0000-0000-0000161B0000}"/>
    <cellStyle name="Millares [0]_ARE" xfId="7183" xr:uid="{00000000-0005-0000-0000-0000171B0000}"/>
    <cellStyle name="Millares 10" xfId="5497" xr:uid="{00000000-0005-0000-0000-0000181B0000}"/>
    <cellStyle name="Millares 11" xfId="5498" xr:uid="{00000000-0005-0000-0000-0000191B0000}"/>
    <cellStyle name="Millares 12" xfId="5499" xr:uid="{00000000-0005-0000-0000-00001A1B0000}"/>
    <cellStyle name="Millares 12 2" xfId="5500" xr:uid="{00000000-0005-0000-0000-00001B1B0000}"/>
    <cellStyle name="Millares 12 3" xfId="5501" xr:uid="{00000000-0005-0000-0000-00001C1B0000}"/>
    <cellStyle name="Millares 12 4" xfId="5502" xr:uid="{00000000-0005-0000-0000-00001D1B0000}"/>
    <cellStyle name="Millares 12 5" xfId="5503" xr:uid="{00000000-0005-0000-0000-00001E1B0000}"/>
    <cellStyle name="Millares 12_Segment Detail" xfId="8021" xr:uid="{00000000-0005-0000-0000-00001F1B0000}"/>
    <cellStyle name="Millares 13" xfId="5504" xr:uid="{00000000-0005-0000-0000-0000201B0000}"/>
    <cellStyle name="Millares 13 2" xfId="5505" xr:uid="{00000000-0005-0000-0000-0000211B0000}"/>
    <cellStyle name="Millares 13_Segment Detail" xfId="8022" xr:uid="{00000000-0005-0000-0000-0000221B0000}"/>
    <cellStyle name="Millares 14" xfId="5506" xr:uid="{00000000-0005-0000-0000-0000231B0000}"/>
    <cellStyle name="Millares 14 2" xfId="5507" xr:uid="{00000000-0005-0000-0000-0000241B0000}"/>
    <cellStyle name="Millares 14_Segment Detail" xfId="8023" xr:uid="{00000000-0005-0000-0000-0000251B0000}"/>
    <cellStyle name="Millares 15" xfId="5508" xr:uid="{00000000-0005-0000-0000-0000261B0000}"/>
    <cellStyle name="Millares 15 2" xfId="5509" xr:uid="{00000000-0005-0000-0000-0000271B0000}"/>
    <cellStyle name="Millares 15_Segment Detail" xfId="8024" xr:uid="{00000000-0005-0000-0000-0000281B0000}"/>
    <cellStyle name="Millares 16" xfId="5510" xr:uid="{00000000-0005-0000-0000-0000291B0000}"/>
    <cellStyle name="Millares 16 2" xfId="5511" xr:uid="{00000000-0005-0000-0000-00002A1B0000}"/>
    <cellStyle name="Millares 16_Segment Detail" xfId="8025" xr:uid="{00000000-0005-0000-0000-00002B1B0000}"/>
    <cellStyle name="Millares 17" xfId="5512" xr:uid="{00000000-0005-0000-0000-00002C1B0000}"/>
    <cellStyle name="Millares 17 2" xfId="5513" xr:uid="{00000000-0005-0000-0000-00002D1B0000}"/>
    <cellStyle name="Millares 17_Segment Detail" xfId="8026" xr:uid="{00000000-0005-0000-0000-00002E1B0000}"/>
    <cellStyle name="Millares 18" xfId="5514" xr:uid="{00000000-0005-0000-0000-00002F1B0000}"/>
    <cellStyle name="Millares 19" xfId="5515" xr:uid="{00000000-0005-0000-0000-0000301B0000}"/>
    <cellStyle name="Millares 2" xfId="5516" xr:uid="{00000000-0005-0000-0000-0000311B0000}"/>
    <cellStyle name="Millares 2 2" xfId="5517" xr:uid="{00000000-0005-0000-0000-0000321B0000}"/>
    <cellStyle name="Millares 2_Segment Detail" xfId="8027" xr:uid="{00000000-0005-0000-0000-0000331B0000}"/>
    <cellStyle name="Millares 20" xfId="5518" xr:uid="{00000000-0005-0000-0000-0000341B0000}"/>
    <cellStyle name="Millares 21" xfId="5519" xr:uid="{00000000-0005-0000-0000-0000351B0000}"/>
    <cellStyle name="Millares 22" xfId="5520" xr:uid="{00000000-0005-0000-0000-0000361B0000}"/>
    <cellStyle name="Millares 23" xfId="5521" xr:uid="{00000000-0005-0000-0000-0000371B0000}"/>
    <cellStyle name="Millares 24" xfId="5522" xr:uid="{00000000-0005-0000-0000-0000381B0000}"/>
    <cellStyle name="Millares 3" xfId="5523" xr:uid="{00000000-0005-0000-0000-0000391B0000}"/>
    <cellStyle name="Millares 3 2" xfId="5524" xr:uid="{00000000-0005-0000-0000-00003A1B0000}"/>
    <cellStyle name="Millares 3 3" xfId="5525" xr:uid="{00000000-0005-0000-0000-00003B1B0000}"/>
    <cellStyle name="Millares 3 4" xfId="5526" xr:uid="{00000000-0005-0000-0000-00003C1B0000}"/>
    <cellStyle name="Millares 3 5" xfId="5527" xr:uid="{00000000-0005-0000-0000-00003D1B0000}"/>
    <cellStyle name="Millares 3 6" xfId="5528" xr:uid="{00000000-0005-0000-0000-00003E1B0000}"/>
    <cellStyle name="Millares 3 7" xfId="5529" xr:uid="{00000000-0005-0000-0000-00003F1B0000}"/>
    <cellStyle name="Millares 3 8" xfId="5530" xr:uid="{00000000-0005-0000-0000-0000401B0000}"/>
    <cellStyle name="Millares 3 9" xfId="5531" xr:uid="{00000000-0005-0000-0000-0000411B0000}"/>
    <cellStyle name="Millares 3_Segment Detail" xfId="8028" xr:uid="{00000000-0005-0000-0000-0000421B0000}"/>
    <cellStyle name="Millares 4" xfId="5532" xr:uid="{00000000-0005-0000-0000-0000431B0000}"/>
    <cellStyle name="Millares 4 2" xfId="5533" xr:uid="{00000000-0005-0000-0000-0000441B0000}"/>
    <cellStyle name="Millares 4 3" xfId="5534" xr:uid="{00000000-0005-0000-0000-0000451B0000}"/>
    <cellStyle name="Millares 4 4" xfId="5535" xr:uid="{00000000-0005-0000-0000-0000461B0000}"/>
    <cellStyle name="Millares 4 5" xfId="5536" xr:uid="{00000000-0005-0000-0000-0000471B0000}"/>
    <cellStyle name="Millares 4 6" xfId="5537" xr:uid="{00000000-0005-0000-0000-0000481B0000}"/>
    <cellStyle name="Millares 4 7" xfId="5538" xr:uid="{00000000-0005-0000-0000-0000491B0000}"/>
    <cellStyle name="Millares 4 8" xfId="5539" xr:uid="{00000000-0005-0000-0000-00004A1B0000}"/>
    <cellStyle name="Millares 4 9" xfId="5540" xr:uid="{00000000-0005-0000-0000-00004B1B0000}"/>
    <cellStyle name="Millares 4_Segment Detail" xfId="8029" xr:uid="{00000000-0005-0000-0000-00004C1B0000}"/>
    <cellStyle name="Millares 5" xfId="5541" xr:uid="{00000000-0005-0000-0000-00004D1B0000}"/>
    <cellStyle name="Millares 5 2" xfId="5542" xr:uid="{00000000-0005-0000-0000-00004E1B0000}"/>
    <cellStyle name="Millares 5 3" xfId="5543" xr:uid="{00000000-0005-0000-0000-00004F1B0000}"/>
    <cellStyle name="Millares 5 4" xfId="5544" xr:uid="{00000000-0005-0000-0000-0000501B0000}"/>
    <cellStyle name="Millares 5 5" xfId="5545" xr:uid="{00000000-0005-0000-0000-0000511B0000}"/>
    <cellStyle name="Millares 5_Segment Detail" xfId="8030" xr:uid="{00000000-0005-0000-0000-0000521B0000}"/>
    <cellStyle name="Millares 6" xfId="5546" xr:uid="{00000000-0005-0000-0000-0000531B0000}"/>
    <cellStyle name="Millares 6 2" xfId="5547" xr:uid="{00000000-0005-0000-0000-0000541B0000}"/>
    <cellStyle name="Millares 6 3" xfId="5548" xr:uid="{00000000-0005-0000-0000-0000551B0000}"/>
    <cellStyle name="Millares 6 4" xfId="5549" xr:uid="{00000000-0005-0000-0000-0000561B0000}"/>
    <cellStyle name="Millares 6 5" xfId="5550" xr:uid="{00000000-0005-0000-0000-0000571B0000}"/>
    <cellStyle name="Millares 6 6" xfId="5551" xr:uid="{00000000-0005-0000-0000-0000581B0000}"/>
    <cellStyle name="Millares 6 7" xfId="5552" xr:uid="{00000000-0005-0000-0000-0000591B0000}"/>
    <cellStyle name="Millares 6 8" xfId="5553" xr:uid="{00000000-0005-0000-0000-00005A1B0000}"/>
    <cellStyle name="Millares 6 9" xfId="5554" xr:uid="{00000000-0005-0000-0000-00005B1B0000}"/>
    <cellStyle name="Millares 6_Segment Detail" xfId="8031" xr:uid="{00000000-0005-0000-0000-00005C1B0000}"/>
    <cellStyle name="Millares 7" xfId="5555" xr:uid="{00000000-0005-0000-0000-00005D1B0000}"/>
    <cellStyle name="Millares 7 2" xfId="5556" xr:uid="{00000000-0005-0000-0000-00005E1B0000}"/>
    <cellStyle name="Millares 7 3" xfId="5557" xr:uid="{00000000-0005-0000-0000-00005F1B0000}"/>
    <cellStyle name="Millares 7 4" xfId="5558" xr:uid="{00000000-0005-0000-0000-0000601B0000}"/>
    <cellStyle name="Millares 7 5" xfId="5559" xr:uid="{00000000-0005-0000-0000-0000611B0000}"/>
    <cellStyle name="Millares 7 6" xfId="5560" xr:uid="{00000000-0005-0000-0000-0000621B0000}"/>
    <cellStyle name="Millares 7 7" xfId="5561" xr:uid="{00000000-0005-0000-0000-0000631B0000}"/>
    <cellStyle name="Millares 7 8" xfId="5562" xr:uid="{00000000-0005-0000-0000-0000641B0000}"/>
    <cellStyle name="Millares 7 9" xfId="5563" xr:uid="{00000000-0005-0000-0000-0000651B0000}"/>
    <cellStyle name="Millares 7_Segment Detail" xfId="8032" xr:uid="{00000000-0005-0000-0000-0000661B0000}"/>
    <cellStyle name="Millares 8" xfId="5564" xr:uid="{00000000-0005-0000-0000-0000671B0000}"/>
    <cellStyle name="Millares 8 2" xfId="5565" xr:uid="{00000000-0005-0000-0000-0000681B0000}"/>
    <cellStyle name="Millares 8 3" xfId="5566" xr:uid="{00000000-0005-0000-0000-0000691B0000}"/>
    <cellStyle name="Millares 8 4" xfId="5567" xr:uid="{00000000-0005-0000-0000-00006A1B0000}"/>
    <cellStyle name="Millares 8 5" xfId="5568" xr:uid="{00000000-0005-0000-0000-00006B1B0000}"/>
    <cellStyle name="Millares 8 6" xfId="5569" xr:uid="{00000000-0005-0000-0000-00006C1B0000}"/>
    <cellStyle name="Millares 8 7" xfId="5570" xr:uid="{00000000-0005-0000-0000-00006D1B0000}"/>
    <cellStyle name="Millares 8 8" xfId="5571" xr:uid="{00000000-0005-0000-0000-00006E1B0000}"/>
    <cellStyle name="Millares 8 9" xfId="5572" xr:uid="{00000000-0005-0000-0000-00006F1B0000}"/>
    <cellStyle name="Millares 8_Segment Detail" xfId="8033" xr:uid="{00000000-0005-0000-0000-0000701B0000}"/>
    <cellStyle name="Millares 9" xfId="5573" xr:uid="{00000000-0005-0000-0000-0000711B0000}"/>
    <cellStyle name="Millares 9 2" xfId="5574" xr:uid="{00000000-0005-0000-0000-0000721B0000}"/>
    <cellStyle name="Millares 9 3" xfId="5575" xr:uid="{00000000-0005-0000-0000-0000731B0000}"/>
    <cellStyle name="Millares 9 4" xfId="5576" xr:uid="{00000000-0005-0000-0000-0000741B0000}"/>
    <cellStyle name="Millares 9 5" xfId="5577" xr:uid="{00000000-0005-0000-0000-0000751B0000}"/>
    <cellStyle name="Millares 9 6" xfId="5578" xr:uid="{00000000-0005-0000-0000-0000761B0000}"/>
    <cellStyle name="Millares 9 7" xfId="5579" xr:uid="{00000000-0005-0000-0000-0000771B0000}"/>
    <cellStyle name="Millares 9 8" xfId="5580" xr:uid="{00000000-0005-0000-0000-0000781B0000}"/>
    <cellStyle name="Millares 9 9" xfId="5581" xr:uid="{00000000-0005-0000-0000-0000791B0000}"/>
    <cellStyle name="Millares 9_Segment Detail" xfId="8034" xr:uid="{00000000-0005-0000-0000-00007A1B0000}"/>
    <cellStyle name="Millares_ARE" xfId="7184" xr:uid="{00000000-0005-0000-0000-00007B1B0000}"/>
    <cellStyle name="Milliers [0]_!!!GO" xfId="5582" xr:uid="{00000000-0005-0000-0000-00007C1B0000}"/>
    <cellStyle name="Milliers_!!!GO" xfId="5583" xr:uid="{00000000-0005-0000-0000-00007D1B0000}"/>
    <cellStyle name="Millions" xfId="7185" xr:uid="{00000000-0005-0000-0000-00007E1B0000}"/>
    <cellStyle name="Millions [0]" xfId="5584" xr:uid="{00000000-0005-0000-0000-00007F1B0000}"/>
    <cellStyle name="Millions [1]" xfId="5585" xr:uid="{00000000-0005-0000-0000-0000801B0000}"/>
    <cellStyle name="Millions_Segment Detail" xfId="8035" xr:uid="{00000000-0005-0000-0000-0000811B0000}"/>
    <cellStyle name="MiscCode" xfId="5586" xr:uid="{00000000-0005-0000-0000-0000821B0000}"/>
    <cellStyle name="Model" xfId="5587" xr:uid="{00000000-0005-0000-0000-0000831B0000}"/>
    <cellStyle name="modelvanes" xfId="7186" xr:uid="{00000000-0005-0000-0000-0000841B0000}"/>
    <cellStyle name="Moneda [0]_BINV" xfId="5588" xr:uid="{00000000-0005-0000-0000-0000851B0000}"/>
    <cellStyle name="Moneda 2" xfId="5589" xr:uid="{00000000-0005-0000-0000-0000861B0000}"/>
    <cellStyle name="Moneda 3" xfId="5590" xr:uid="{00000000-0005-0000-0000-0000871B0000}"/>
    <cellStyle name="Moneda 4" xfId="5591" xr:uid="{00000000-0005-0000-0000-0000881B0000}"/>
    <cellStyle name="Moneda 5" xfId="5592" xr:uid="{00000000-0005-0000-0000-0000891B0000}"/>
    <cellStyle name="Moneda_BINV" xfId="5593" xr:uid="{00000000-0005-0000-0000-00008A1B0000}"/>
    <cellStyle name="Monétaire [0]_!!!GO" xfId="5594" xr:uid="{00000000-0005-0000-0000-00008B1B0000}"/>
    <cellStyle name="Monétaire_!!!GO" xfId="5595" xr:uid="{00000000-0005-0000-0000-00008C1B0000}"/>
    <cellStyle name="MonthYear" xfId="5596" xr:uid="{00000000-0005-0000-0000-00008D1B0000}"/>
    <cellStyle name="Mon彋aire [0]_EDYAN" xfId="5597" xr:uid="{00000000-0005-0000-0000-00008E1B0000}"/>
    <cellStyle name="Mon彋aire_EDYAN" xfId="5598" xr:uid="{00000000-0005-0000-0000-00008F1B0000}"/>
    <cellStyle name="MS_Hebrew" xfId="5599" xr:uid="{00000000-0005-0000-0000-0000901B0000}"/>
    <cellStyle name="MSectionHeadings" xfId="5600" xr:uid="{00000000-0005-0000-0000-0000911B0000}"/>
    <cellStyle name="Multiple" xfId="5601" xr:uid="{00000000-0005-0000-0000-0000921B0000}"/>
    <cellStyle name="Multiple[1]" xfId="5602" xr:uid="{00000000-0005-0000-0000-0000931B0000}"/>
    <cellStyle name="Multiple_1 Dec" xfId="5603" xr:uid="{00000000-0005-0000-0000-0000941B0000}"/>
    <cellStyle name="MultipleBelow" xfId="5604" xr:uid="{00000000-0005-0000-0000-0000951B0000}"/>
    <cellStyle name="NA is zero" xfId="5605" xr:uid="{00000000-0005-0000-0000-0000961B0000}"/>
    <cellStyle name="Neg[0]" xfId="5606" xr:uid="{00000000-0005-0000-0000-0000971B0000}"/>
    <cellStyle name="Neg[2]" xfId="5607" xr:uid="{00000000-0005-0000-0000-0000981B0000}"/>
    <cellStyle name="Neutral 2" xfId="5608" xr:uid="{00000000-0005-0000-0000-0000991B0000}"/>
    <cellStyle name="Neutral 2 2" xfId="5609" xr:uid="{00000000-0005-0000-0000-00009A1B0000}"/>
    <cellStyle name="Neutral 2 3" xfId="5610" xr:uid="{00000000-0005-0000-0000-00009B1B0000}"/>
    <cellStyle name="Neutral 2 4" xfId="5611" xr:uid="{00000000-0005-0000-0000-00009C1B0000}"/>
    <cellStyle name="Neutral 2 5" xfId="5612" xr:uid="{00000000-0005-0000-0000-00009D1B0000}"/>
    <cellStyle name="Neutral 2_Segment Detail" xfId="8036" xr:uid="{00000000-0005-0000-0000-00009E1B0000}"/>
    <cellStyle name="Neutral 3" xfId="5613" xr:uid="{00000000-0005-0000-0000-00009F1B0000}"/>
    <cellStyle name="Neutral 4" xfId="5614" xr:uid="{00000000-0005-0000-0000-0000A01B0000}"/>
    <cellStyle name="Neutral 5" xfId="5615" xr:uid="{00000000-0005-0000-0000-0000A11B0000}"/>
    <cellStyle name="Neutral 6" xfId="5616" xr:uid="{00000000-0005-0000-0000-0000A21B0000}"/>
    <cellStyle name="Neutral 7" xfId="5617" xr:uid="{00000000-0005-0000-0000-0000A31B0000}"/>
    <cellStyle name="Neutral 8" xfId="5618" xr:uid="{00000000-0005-0000-0000-0000A41B0000}"/>
    <cellStyle name="Neutral 9" xfId="5619" xr:uid="{00000000-0005-0000-0000-0000A51B0000}"/>
    <cellStyle name="New order" xfId="5620" xr:uid="{00000000-0005-0000-0000-0000A61B0000}"/>
    <cellStyle name="New Times Roman" xfId="5621" xr:uid="{00000000-0005-0000-0000-0000A71B0000}"/>
    <cellStyle name="No Border" xfId="5622" xr:uid="{00000000-0005-0000-0000-0000A81B0000}"/>
    <cellStyle name="No Commitment" xfId="5623" xr:uid="{00000000-0005-0000-0000-0000A91B0000}"/>
    <cellStyle name="no dec" xfId="5624" xr:uid="{00000000-0005-0000-0000-0000AA1B0000}"/>
    <cellStyle name="No Volume" xfId="5625" xr:uid="{00000000-0005-0000-0000-0000AB1B0000}"/>
    <cellStyle name="Normal" xfId="0" builtinId="0"/>
    <cellStyle name="Normal - Formatvorlage1" xfId="5626" xr:uid="{00000000-0005-0000-0000-0000AD1B0000}"/>
    <cellStyle name="Normal - Formatvorlage2" xfId="5627" xr:uid="{00000000-0005-0000-0000-0000AE1B0000}"/>
    <cellStyle name="Normal - Formatvorlage3" xfId="5628" xr:uid="{00000000-0005-0000-0000-0000AF1B0000}"/>
    <cellStyle name="Normal - Formatvorlage4" xfId="5629" xr:uid="{00000000-0005-0000-0000-0000B01B0000}"/>
    <cellStyle name="Normal - Formatvorlage5" xfId="5630" xr:uid="{00000000-0005-0000-0000-0000B11B0000}"/>
    <cellStyle name="Normal - Formatvorlage6" xfId="5631" xr:uid="{00000000-0005-0000-0000-0000B21B0000}"/>
    <cellStyle name="Normal - Formatvorlage7" xfId="5632" xr:uid="{00000000-0005-0000-0000-0000B31B0000}"/>
    <cellStyle name="Normal - Formatvorlage8" xfId="5633" xr:uid="{00000000-0005-0000-0000-0000B41B0000}"/>
    <cellStyle name="Normal - Style1" xfId="5634" xr:uid="{00000000-0005-0000-0000-0000B51B0000}"/>
    <cellStyle name="Normal - Style1 2" xfId="5635" xr:uid="{00000000-0005-0000-0000-0000B61B0000}"/>
    <cellStyle name="Normal - Style1 2 2" xfId="5636" xr:uid="{00000000-0005-0000-0000-0000B71B0000}"/>
    <cellStyle name="Normal - Style1 2_Segment Detail" xfId="8037" xr:uid="{00000000-0005-0000-0000-0000B81B0000}"/>
    <cellStyle name="Normal - Style1 3" xfId="5637" xr:uid="{00000000-0005-0000-0000-0000B91B0000}"/>
    <cellStyle name="Normal - Style1 4" xfId="5638" xr:uid="{00000000-0005-0000-0000-0000BA1B0000}"/>
    <cellStyle name="Normal - Style1 5" xfId="5639" xr:uid="{00000000-0005-0000-0000-0000BB1B0000}"/>
    <cellStyle name="Normal - Style1 6" xfId="5640" xr:uid="{00000000-0005-0000-0000-0000BC1B0000}"/>
    <cellStyle name="Normal - Style1_2010 3Y Plan 080109 0% Growth" xfId="5641" xr:uid="{00000000-0005-0000-0000-0000BD1B0000}"/>
    <cellStyle name="Normal - Style2" xfId="5642" xr:uid="{00000000-0005-0000-0000-0000BE1B0000}"/>
    <cellStyle name="Normal - Style3" xfId="5643" xr:uid="{00000000-0005-0000-0000-0000BF1B0000}"/>
    <cellStyle name="Normal - Style4" xfId="5644" xr:uid="{00000000-0005-0000-0000-0000C01B0000}"/>
    <cellStyle name="Normal - Style5" xfId="5645" xr:uid="{00000000-0005-0000-0000-0000C11B0000}"/>
    <cellStyle name="Normal - Style6" xfId="5646" xr:uid="{00000000-0005-0000-0000-0000C21B0000}"/>
    <cellStyle name="Normal - Style7" xfId="5647" xr:uid="{00000000-0005-0000-0000-0000C31B0000}"/>
    <cellStyle name="Normal - Style8" xfId="5648" xr:uid="{00000000-0005-0000-0000-0000C41B0000}"/>
    <cellStyle name="Normal [0]" xfId="5649" xr:uid="{00000000-0005-0000-0000-0000C51B0000}"/>
    <cellStyle name="Normal [1]" xfId="5650" xr:uid="{00000000-0005-0000-0000-0000C61B0000}"/>
    <cellStyle name="Normal [2]" xfId="5651" xr:uid="{00000000-0005-0000-0000-0000C71B0000}"/>
    <cellStyle name="Normal [3]" xfId="5652" xr:uid="{00000000-0005-0000-0000-0000C81B0000}"/>
    <cellStyle name="Normal 10" xfId="5653" xr:uid="{00000000-0005-0000-0000-0000C91B0000}"/>
    <cellStyle name="Normal 10 2" xfId="5654" xr:uid="{00000000-0005-0000-0000-0000CA1B0000}"/>
    <cellStyle name="Normal 10 3" xfId="5655" xr:uid="{00000000-0005-0000-0000-0000CB1B0000}"/>
    <cellStyle name="Normal 10 4" xfId="5656" xr:uid="{00000000-0005-0000-0000-0000CC1B0000}"/>
    <cellStyle name="Normal 10 5" xfId="5657" xr:uid="{00000000-0005-0000-0000-0000CD1B0000}"/>
    <cellStyle name="Normal 10 6" xfId="5658" xr:uid="{00000000-0005-0000-0000-0000CE1B0000}"/>
    <cellStyle name="Normal 10 7" xfId="5659" xr:uid="{00000000-0005-0000-0000-0000CF1B0000}"/>
    <cellStyle name="Normal 10 8" xfId="5660" xr:uid="{00000000-0005-0000-0000-0000D01B0000}"/>
    <cellStyle name="Normal 10_Segment Detail" xfId="8038" xr:uid="{00000000-0005-0000-0000-0000D11B0000}"/>
    <cellStyle name="Normal 11" xfId="5661" xr:uid="{00000000-0005-0000-0000-0000D21B0000}"/>
    <cellStyle name="Normal 11 2" xfId="5662" xr:uid="{00000000-0005-0000-0000-0000D31B0000}"/>
    <cellStyle name="Normal 11_Segment Detail" xfId="8039" xr:uid="{00000000-0005-0000-0000-0000D41B0000}"/>
    <cellStyle name="Normal 12" xfId="5663" xr:uid="{00000000-0005-0000-0000-0000D51B0000}"/>
    <cellStyle name="Normal 120 2 2 2 2 2" xfId="5664" xr:uid="{00000000-0005-0000-0000-0000D61B0000}"/>
    <cellStyle name="Normal 13" xfId="5665" xr:uid="{00000000-0005-0000-0000-0000D71B0000}"/>
    <cellStyle name="Normal 14" xfId="5666" xr:uid="{00000000-0005-0000-0000-0000D81B0000}"/>
    <cellStyle name="Normal 15" xfId="5667" xr:uid="{00000000-0005-0000-0000-0000D91B0000}"/>
    <cellStyle name="Normal 15 2" xfId="5668" xr:uid="{00000000-0005-0000-0000-0000DA1B0000}"/>
    <cellStyle name="Normal 15 3" xfId="5669" xr:uid="{00000000-0005-0000-0000-0000DB1B0000}"/>
    <cellStyle name="Normal 15_Segment Detail" xfId="8040" xr:uid="{00000000-0005-0000-0000-0000DC1B0000}"/>
    <cellStyle name="Normal 16" xfId="5670" xr:uid="{00000000-0005-0000-0000-0000DD1B0000}"/>
    <cellStyle name="Normal 16 2" xfId="5671" xr:uid="{00000000-0005-0000-0000-0000DE1B0000}"/>
    <cellStyle name="Normal 16 3" xfId="5672" xr:uid="{00000000-0005-0000-0000-0000DF1B0000}"/>
    <cellStyle name="Normal 16_Segment Detail" xfId="8041" xr:uid="{00000000-0005-0000-0000-0000E01B0000}"/>
    <cellStyle name="Normal 17" xfId="5673" xr:uid="{00000000-0005-0000-0000-0000E11B0000}"/>
    <cellStyle name="Normal 18" xfId="5674" xr:uid="{00000000-0005-0000-0000-0000E21B0000}"/>
    <cellStyle name="Normal 19" xfId="5675" xr:uid="{00000000-0005-0000-0000-0000E31B0000}"/>
    <cellStyle name="Normal 19 2" xfId="5676" xr:uid="{00000000-0005-0000-0000-0000E41B0000}"/>
    <cellStyle name="Normal 19_Segment Detail" xfId="8042" xr:uid="{00000000-0005-0000-0000-0000E51B0000}"/>
    <cellStyle name="Normal 2" xfId="5677" xr:uid="{00000000-0005-0000-0000-0000E61B0000}"/>
    <cellStyle name="Normal 2 10" xfId="5678" xr:uid="{00000000-0005-0000-0000-0000E71B0000}"/>
    <cellStyle name="Normal 2 10 2" xfId="5679" xr:uid="{00000000-0005-0000-0000-0000E81B0000}"/>
    <cellStyle name="Normal 2 10_Segment Detail" xfId="8043" xr:uid="{00000000-0005-0000-0000-0000E91B0000}"/>
    <cellStyle name="Normal 2 11" xfId="5680" xr:uid="{00000000-0005-0000-0000-0000EA1B0000}"/>
    <cellStyle name="Normal 2 12" xfId="7187" xr:uid="{00000000-0005-0000-0000-0000EB1B0000}"/>
    <cellStyle name="Normal 2 15" xfId="6726" xr:uid="{00000000-0005-0000-0000-0000EC1B0000}"/>
    <cellStyle name="Normal 2 2" xfId="5681" xr:uid="{00000000-0005-0000-0000-0000ED1B0000}"/>
    <cellStyle name="Normal 2 2 2" xfId="5682" xr:uid="{00000000-0005-0000-0000-0000EE1B0000}"/>
    <cellStyle name="Normal 2 2 3" xfId="5683" xr:uid="{00000000-0005-0000-0000-0000EF1B0000}"/>
    <cellStyle name="Normal 2 2 4" xfId="5684" xr:uid="{00000000-0005-0000-0000-0000F01B0000}"/>
    <cellStyle name="Normal 2 2 5" xfId="5685" xr:uid="{00000000-0005-0000-0000-0000F11B0000}"/>
    <cellStyle name="Normal 2 2 6" xfId="5686" xr:uid="{00000000-0005-0000-0000-0000F21B0000}"/>
    <cellStyle name="Normal 2 2 7" xfId="5687" xr:uid="{00000000-0005-0000-0000-0000F31B0000}"/>
    <cellStyle name="Normal 2 2_Cash Preso" xfId="5688" xr:uid="{00000000-0005-0000-0000-0000F41B0000}"/>
    <cellStyle name="Normal 2 29" xfId="5689" xr:uid="{00000000-0005-0000-0000-0000F51B0000}"/>
    <cellStyle name="Normal 2 3" xfId="5690" xr:uid="{00000000-0005-0000-0000-0000F61B0000}"/>
    <cellStyle name="Normal 2 3 2" xfId="5691" xr:uid="{00000000-0005-0000-0000-0000F71B0000}"/>
    <cellStyle name="Normal 2 3 2 2" xfId="5692" xr:uid="{00000000-0005-0000-0000-0000F81B0000}"/>
    <cellStyle name="Normal 2 3 2_Segment Detail" xfId="8045" xr:uid="{00000000-0005-0000-0000-0000F91B0000}"/>
    <cellStyle name="Normal 2 3_Segment Detail" xfId="8044" xr:uid="{00000000-0005-0000-0000-0000FA1B0000}"/>
    <cellStyle name="Normal 2 4" xfId="5693" xr:uid="{00000000-0005-0000-0000-0000FB1B0000}"/>
    <cellStyle name="Normal 2 4 2" xfId="5694" xr:uid="{00000000-0005-0000-0000-0000FC1B0000}"/>
    <cellStyle name="Normal 2 4_Segment Detail" xfId="8046" xr:uid="{00000000-0005-0000-0000-0000FD1B0000}"/>
    <cellStyle name="Normal 2 5" xfId="5695" xr:uid="{00000000-0005-0000-0000-0000FE1B0000}"/>
    <cellStyle name="Normal 2 6" xfId="5696" xr:uid="{00000000-0005-0000-0000-0000FF1B0000}"/>
    <cellStyle name="Normal 2 7" xfId="5697" xr:uid="{00000000-0005-0000-0000-0000001C0000}"/>
    <cellStyle name="Normal 2 8" xfId="5698" xr:uid="{00000000-0005-0000-0000-0000011C0000}"/>
    <cellStyle name="Normal 2 9" xfId="5699" xr:uid="{00000000-0005-0000-0000-0000021C0000}"/>
    <cellStyle name="Normal 2_Cash Preso" xfId="5700" xr:uid="{00000000-0005-0000-0000-0000031C0000}"/>
    <cellStyle name="Normal 20" xfId="5701" xr:uid="{00000000-0005-0000-0000-0000041C0000}"/>
    <cellStyle name="Normal 21" xfId="5702" xr:uid="{00000000-0005-0000-0000-0000051C0000}"/>
    <cellStyle name="Normal 22" xfId="5703" xr:uid="{00000000-0005-0000-0000-0000061C0000}"/>
    <cellStyle name="Normal 23" xfId="5704" xr:uid="{00000000-0005-0000-0000-0000071C0000}"/>
    <cellStyle name="Normal 24" xfId="5705" xr:uid="{00000000-0005-0000-0000-0000081C0000}"/>
    <cellStyle name="Normal 25" xfId="5706" xr:uid="{00000000-0005-0000-0000-0000091C0000}"/>
    <cellStyle name="Normal 25 2" xfId="5707" xr:uid="{00000000-0005-0000-0000-00000A1C0000}"/>
    <cellStyle name="Normal 25_Segment Detail" xfId="8047" xr:uid="{00000000-0005-0000-0000-00000B1C0000}"/>
    <cellStyle name="Normal 26" xfId="5708" xr:uid="{00000000-0005-0000-0000-00000C1C0000}"/>
    <cellStyle name="Normal 26 2" xfId="5709" xr:uid="{00000000-0005-0000-0000-00000D1C0000}"/>
    <cellStyle name="Normal 26_Segment Detail" xfId="8048" xr:uid="{00000000-0005-0000-0000-00000E1C0000}"/>
    <cellStyle name="Normal 27" xfId="5710" xr:uid="{00000000-0005-0000-0000-00000F1C0000}"/>
    <cellStyle name="Normal 27 2" xfId="5711" xr:uid="{00000000-0005-0000-0000-0000101C0000}"/>
    <cellStyle name="Normal 27_Segment Detail" xfId="8049" xr:uid="{00000000-0005-0000-0000-0000111C0000}"/>
    <cellStyle name="Normal 28" xfId="5712" xr:uid="{00000000-0005-0000-0000-0000121C0000}"/>
    <cellStyle name="Normal 29" xfId="5713" xr:uid="{00000000-0005-0000-0000-0000131C0000}"/>
    <cellStyle name="Normal 29 2" xfId="5714" xr:uid="{00000000-0005-0000-0000-0000141C0000}"/>
    <cellStyle name="Normal 29_Segment Detail" xfId="8050" xr:uid="{00000000-0005-0000-0000-0000151C0000}"/>
    <cellStyle name="Normal 3" xfId="5715" xr:uid="{00000000-0005-0000-0000-0000161C0000}"/>
    <cellStyle name="Normal 3 2" xfId="5716" xr:uid="{00000000-0005-0000-0000-0000171C0000}"/>
    <cellStyle name="Normal 3 2 2 2" xfId="5717" xr:uid="{00000000-0005-0000-0000-0000181C0000}"/>
    <cellStyle name="Normal 3 2_Segment Detail" xfId="8051" xr:uid="{00000000-0005-0000-0000-0000191C0000}"/>
    <cellStyle name="Normal 3 3" xfId="5718" xr:uid="{00000000-0005-0000-0000-00001A1C0000}"/>
    <cellStyle name="Normal 3 4" xfId="5719" xr:uid="{00000000-0005-0000-0000-00001B1C0000}"/>
    <cellStyle name="Normal 3 5" xfId="5720" xr:uid="{00000000-0005-0000-0000-00001C1C0000}"/>
    <cellStyle name="Normal 3 6" xfId="5721" xr:uid="{00000000-0005-0000-0000-00001D1C0000}"/>
    <cellStyle name="Normal 3 7" xfId="5722" xr:uid="{00000000-0005-0000-0000-00001E1C0000}"/>
    <cellStyle name="Normal 3 8" xfId="5723" xr:uid="{00000000-0005-0000-0000-00001F1C0000}"/>
    <cellStyle name="Normal 3_Cash Preso" xfId="5724" xr:uid="{00000000-0005-0000-0000-0000201C0000}"/>
    <cellStyle name="Normal 30" xfId="5725" xr:uid="{00000000-0005-0000-0000-0000211C0000}"/>
    <cellStyle name="Normal 30 2" xfId="5726" xr:uid="{00000000-0005-0000-0000-0000221C0000}"/>
    <cellStyle name="Normal 30_Segment Detail" xfId="8052" xr:uid="{00000000-0005-0000-0000-0000231C0000}"/>
    <cellStyle name="Normal 31" xfId="5727" xr:uid="{00000000-0005-0000-0000-0000241C0000}"/>
    <cellStyle name="Normal 32" xfId="5728" xr:uid="{00000000-0005-0000-0000-0000251C0000}"/>
    <cellStyle name="Normal 33" xfId="5729" xr:uid="{00000000-0005-0000-0000-0000261C0000}"/>
    <cellStyle name="Normal 34" xfId="5730" xr:uid="{00000000-0005-0000-0000-0000271C0000}"/>
    <cellStyle name="Normal 35" xfId="5731" xr:uid="{00000000-0005-0000-0000-0000281C0000}"/>
    <cellStyle name="Normal 36" xfId="6595" xr:uid="{00000000-0005-0000-0000-0000291C0000}"/>
    <cellStyle name="Normal 37" xfId="6728" xr:uid="{00000000-0005-0000-0000-00002A1C0000}"/>
    <cellStyle name="Normal 4" xfId="5732" xr:uid="{00000000-0005-0000-0000-00002B1C0000}"/>
    <cellStyle name="Normal 4 2" xfId="5733" xr:uid="{00000000-0005-0000-0000-00002C1C0000}"/>
    <cellStyle name="Normal 4 2 2" xfId="5734" xr:uid="{00000000-0005-0000-0000-00002D1C0000}"/>
    <cellStyle name="Normal 4 2_Segment Detail" xfId="8054" xr:uid="{00000000-0005-0000-0000-00002E1C0000}"/>
    <cellStyle name="Normal 4 3" xfId="5735" xr:uid="{00000000-0005-0000-0000-00002F1C0000}"/>
    <cellStyle name="Normal 4 4" xfId="5736" xr:uid="{00000000-0005-0000-0000-0000301C0000}"/>
    <cellStyle name="Normal 4 5" xfId="5737" xr:uid="{00000000-0005-0000-0000-0000311C0000}"/>
    <cellStyle name="Normal 4 6" xfId="5738" xr:uid="{00000000-0005-0000-0000-0000321C0000}"/>
    <cellStyle name="Normal 4 7" xfId="5739" xr:uid="{00000000-0005-0000-0000-0000331C0000}"/>
    <cellStyle name="Normal 4 8" xfId="5740" xr:uid="{00000000-0005-0000-0000-0000341C0000}"/>
    <cellStyle name="Normal 4_Segment Detail" xfId="8053" xr:uid="{00000000-0005-0000-0000-0000351C0000}"/>
    <cellStyle name="Normal 46" xfId="5741" xr:uid="{00000000-0005-0000-0000-0000361C0000}"/>
    <cellStyle name="Normal 47" xfId="5742" xr:uid="{00000000-0005-0000-0000-0000371C0000}"/>
    <cellStyle name="Normal 5" xfId="5743" xr:uid="{00000000-0005-0000-0000-0000381C0000}"/>
    <cellStyle name="Normal 5 2" xfId="5744" xr:uid="{00000000-0005-0000-0000-0000391C0000}"/>
    <cellStyle name="Normal 5 3" xfId="5745" xr:uid="{00000000-0005-0000-0000-00003A1C0000}"/>
    <cellStyle name="Normal 5 4" xfId="5746" xr:uid="{00000000-0005-0000-0000-00003B1C0000}"/>
    <cellStyle name="Normal 5 5" xfId="5747" xr:uid="{00000000-0005-0000-0000-00003C1C0000}"/>
    <cellStyle name="Normal 5 6" xfId="5748" xr:uid="{00000000-0005-0000-0000-00003D1C0000}"/>
    <cellStyle name="Normal 5 7" xfId="5749" xr:uid="{00000000-0005-0000-0000-00003E1C0000}"/>
    <cellStyle name="Normal 5 8" xfId="5750" xr:uid="{00000000-0005-0000-0000-00003F1C0000}"/>
    <cellStyle name="Normal 5_Segment Detail" xfId="8055" xr:uid="{00000000-0005-0000-0000-0000401C0000}"/>
    <cellStyle name="Normal 6" xfId="5751" xr:uid="{00000000-0005-0000-0000-0000411C0000}"/>
    <cellStyle name="Normal 6 2" xfId="5752" xr:uid="{00000000-0005-0000-0000-0000421C0000}"/>
    <cellStyle name="Normal 6 3" xfId="5753" xr:uid="{00000000-0005-0000-0000-0000431C0000}"/>
    <cellStyle name="Normal 6 4" xfId="5754" xr:uid="{00000000-0005-0000-0000-0000441C0000}"/>
    <cellStyle name="Normal 6 5" xfId="5755" xr:uid="{00000000-0005-0000-0000-0000451C0000}"/>
    <cellStyle name="Normal 6 6" xfId="5756" xr:uid="{00000000-0005-0000-0000-0000461C0000}"/>
    <cellStyle name="Normal 6 7" xfId="5757" xr:uid="{00000000-0005-0000-0000-0000471C0000}"/>
    <cellStyle name="Normal 6 8" xfId="5758" xr:uid="{00000000-0005-0000-0000-0000481C0000}"/>
    <cellStyle name="Normal 6_Book2" xfId="5759" xr:uid="{00000000-0005-0000-0000-0000491C0000}"/>
    <cellStyle name="Normal 7" xfId="5760" xr:uid="{00000000-0005-0000-0000-00004A1C0000}"/>
    <cellStyle name="Normal 7 10" xfId="5761" xr:uid="{00000000-0005-0000-0000-00004B1C0000}"/>
    <cellStyle name="Normal 7 2" xfId="5762" xr:uid="{00000000-0005-0000-0000-00004C1C0000}"/>
    <cellStyle name="Normal 7 3" xfId="5763" xr:uid="{00000000-0005-0000-0000-00004D1C0000}"/>
    <cellStyle name="Normal 7 4" xfId="5764" xr:uid="{00000000-0005-0000-0000-00004E1C0000}"/>
    <cellStyle name="Normal 7 5" xfId="5765" xr:uid="{00000000-0005-0000-0000-00004F1C0000}"/>
    <cellStyle name="Normal 7 6" xfId="5766" xr:uid="{00000000-0005-0000-0000-0000501C0000}"/>
    <cellStyle name="Normal 7 7" xfId="5767" xr:uid="{00000000-0005-0000-0000-0000511C0000}"/>
    <cellStyle name="Normal 7 8" xfId="5768" xr:uid="{00000000-0005-0000-0000-0000521C0000}"/>
    <cellStyle name="Normal 7 9" xfId="5769" xr:uid="{00000000-0005-0000-0000-0000531C0000}"/>
    <cellStyle name="Normal 7_Segment Detail" xfId="8056" xr:uid="{00000000-0005-0000-0000-0000541C0000}"/>
    <cellStyle name="Normal 8" xfId="5770" xr:uid="{00000000-0005-0000-0000-0000551C0000}"/>
    <cellStyle name="Normal 8 2" xfId="5771" xr:uid="{00000000-0005-0000-0000-0000561C0000}"/>
    <cellStyle name="Normal 8 3" xfId="5772" xr:uid="{00000000-0005-0000-0000-0000571C0000}"/>
    <cellStyle name="Normal 8 4" xfId="5773" xr:uid="{00000000-0005-0000-0000-0000581C0000}"/>
    <cellStyle name="Normal 8 5" xfId="5774" xr:uid="{00000000-0005-0000-0000-0000591C0000}"/>
    <cellStyle name="Normal 8 6" xfId="5775" xr:uid="{00000000-0005-0000-0000-00005A1C0000}"/>
    <cellStyle name="Normal 8 7" xfId="5776" xr:uid="{00000000-0005-0000-0000-00005B1C0000}"/>
    <cellStyle name="Normal 8 8" xfId="5777" xr:uid="{00000000-0005-0000-0000-00005C1C0000}"/>
    <cellStyle name="Normal 8_Segment Detail" xfId="8057" xr:uid="{00000000-0005-0000-0000-00005D1C0000}"/>
    <cellStyle name="Normal 9" xfId="5778" xr:uid="{00000000-0005-0000-0000-00005E1C0000}"/>
    <cellStyle name="Normal 9 2" xfId="5779" xr:uid="{00000000-0005-0000-0000-00005F1C0000}"/>
    <cellStyle name="Normal 9 3" xfId="5780" xr:uid="{00000000-0005-0000-0000-0000601C0000}"/>
    <cellStyle name="Normal 9 4" xfId="5781" xr:uid="{00000000-0005-0000-0000-0000611C0000}"/>
    <cellStyle name="Normal 9 5" xfId="5782" xr:uid="{00000000-0005-0000-0000-0000621C0000}"/>
    <cellStyle name="Normal 9 6" xfId="5783" xr:uid="{00000000-0005-0000-0000-0000631C0000}"/>
    <cellStyle name="Normal 9 7" xfId="5784" xr:uid="{00000000-0005-0000-0000-0000641C0000}"/>
    <cellStyle name="Normal 9 8" xfId="5785" xr:uid="{00000000-0005-0000-0000-0000651C0000}"/>
    <cellStyle name="Normal 9_Segment Detail" xfId="8058" xr:uid="{00000000-0005-0000-0000-0000661C0000}"/>
    <cellStyle name="Normal Bold" xfId="5786" xr:uid="{00000000-0005-0000-0000-0000671C0000}"/>
    <cellStyle name="Normal Pct" xfId="5787" xr:uid="{00000000-0005-0000-0000-0000681C0000}"/>
    <cellStyle name="Normál_PLDT" xfId="5788" xr:uid="{00000000-0005-0000-0000-0000691C0000}"/>
    <cellStyle name="Normal1" xfId="5789" xr:uid="{00000000-0005-0000-0000-00006A1C0000}"/>
    <cellStyle name="Normal1 10" xfId="5790" xr:uid="{00000000-0005-0000-0000-00006B1C0000}"/>
    <cellStyle name="Normal1 11" xfId="5791" xr:uid="{00000000-0005-0000-0000-00006C1C0000}"/>
    <cellStyle name="Normal1 12" xfId="5792" xr:uid="{00000000-0005-0000-0000-00006D1C0000}"/>
    <cellStyle name="Normal1 13" xfId="5793" xr:uid="{00000000-0005-0000-0000-00006E1C0000}"/>
    <cellStyle name="Normal1 14" xfId="5794" xr:uid="{00000000-0005-0000-0000-00006F1C0000}"/>
    <cellStyle name="Normal1 15" xfId="5795" xr:uid="{00000000-0005-0000-0000-0000701C0000}"/>
    <cellStyle name="Normal1 16" xfId="5796" xr:uid="{00000000-0005-0000-0000-0000711C0000}"/>
    <cellStyle name="Normal1 17" xfId="5797" xr:uid="{00000000-0005-0000-0000-0000721C0000}"/>
    <cellStyle name="Normal1 18" xfId="5798" xr:uid="{00000000-0005-0000-0000-0000731C0000}"/>
    <cellStyle name="Normal1 19" xfId="5799" xr:uid="{00000000-0005-0000-0000-0000741C0000}"/>
    <cellStyle name="Normal1 2" xfId="5800" xr:uid="{00000000-0005-0000-0000-0000751C0000}"/>
    <cellStyle name="Normal1 20" xfId="5801" xr:uid="{00000000-0005-0000-0000-0000761C0000}"/>
    <cellStyle name="Normal1 21" xfId="5802" xr:uid="{00000000-0005-0000-0000-0000771C0000}"/>
    <cellStyle name="Normal1 3" xfId="5803" xr:uid="{00000000-0005-0000-0000-0000781C0000}"/>
    <cellStyle name="Normal1 4" xfId="5804" xr:uid="{00000000-0005-0000-0000-0000791C0000}"/>
    <cellStyle name="Normal1 5" xfId="5805" xr:uid="{00000000-0005-0000-0000-00007A1C0000}"/>
    <cellStyle name="Normal1 6" xfId="5806" xr:uid="{00000000-0005-0000-0000-00007B1C0000}"/>
    <cellStyle name="Normal1 7" xfId="5807" xr:uid="{00000000-0005-0000-0000-00007C1C0000}"/>
    <cellStyle name="Normal1 8" xfId="5808" xr:uid="{00000000-0005-0000-0000-00007D1C0000}"/>
    <cellStyle name="Normal1 9" xfId="5809" xr:uid="{00000000-0005-0000-0000-00007E1C0000}"/>
    <cellStyle name="Normal1_Segment Detail" xfId="8059" xr:uid="{00000000-0005-0000-0000-00007F1C0000}"/>
    <cellStyle name="Normal8" xfId="5810" xr:uid="{00000000-0005-0000-0000-0000801C0000}"/>
    <cellStyle name="Normale 2" xfId="5811" xr:uid="{00000000-0005-0000-0000-0000811C0000}"/>
    <cellStyle name="Normale 2 2" xfId="5812" xr:uid="{00000000-0005-0000-0000-0000821C0000}"/>
    <cellStyle name="Normale_stanz_rep0304" xfId="5813" xr:uid="{00000000-0005-0000-0000-0000831C0000}"/>
    <cellStyle name="NormalItalic" xfId="5814" xr:uid="{00000000-0005-0000-0000-0000841C0000}"/>
    <cellStyle name="normální_laroux" xfId="5815" xr:uid="{00000000-0005-0000-0000-0000851C0000}"/>
    <cellStyle name="NormalNumber%" xfId="5816" xr:uid="{00000000-0005-0000-0000-0000861C0000}"/>
    <cellStyle name="Normalny_14B-Cost Reduction OB'98 " xfId="5817" xr:uid="{00000000-0005-0000-0000-0000871C0000}"/>
    <cellStyle name="Nortel Blue" xfId="5818" xr:uid="{00000000-0005-0000-0000-0000881C0000}"/>
    <cellStyle name="Not_Excession" xfId="5819" xr:uid="{00000000-0005-0000-0000-0000891C0000}"/>
    <cellStyle name="Notas" xfId="5820" xr:uid="{00000000-0005-0000-0000-00008A1C0000}"/>
    <cellStyle name="Note 10" xfId="5821" xr:uid="{00000000-0005-0000-0000-00008B1C0000}"/>
    <cellStyle name="Note 11" xfId="5822" xr:uid="{00000000-0005-0000-0000-00008C1C0000}"/>
    <cellStyle name="Note 12" xfId="5823" xr:uid="{00000000-0005-0000-0000-00008D1C0000}"/>
    <cellStyle name="Note 13" xfId="5824" xr:uid="{00000000-0005-0000-0000-00008E1C0000}"/>
    <cellStyle name="Note 14" xfId="5825" xr:uid="{00000000-0005-0000-0000-00008F1C0000}"/>
    <cellStyle name="Note 15" xfId="5826" xr:uid="{00000000-0005-0000-0000-0000901C0000}"/>
    <cellStyle name="Note 2" xfId="5827" xr:uid="{00000000-0005-0000-0000-0000911C0000}"/>
    <cellStyle name="Note 2 2" xfId="5828" xr:uid="{00000000-0005-0000-0000-0000921C0000}"/>
    <cellStyle name="Note 2 3" xfId="5829" xr:uid="{00000000-0005-0000-0000-0000931C0000}"/>
    <cellStyle name="Note 2 4" xfId="5830" xr:uid="{00000000-0005-0000-0000-0000941C0000}"/>
    <cellStyle name="Note 2 5" xfId="5831" xr:uid="{00000000-0005-0000-0000-0000951C0000}"/>
    <cellStyle name="Note 2 6" xfId="5832" xr:uid="{00000000-0005-0000-0000-0000961C0000}"/>
    <cellStyle name="Note 2 7" xfId="5833" xr:uid="{00000000-0005-0000-0000-0000971C0000}"/>
    <cellStyle name="Note 2 8" xfId="5834" xr:uid="{00000000-0005-0000-0000-0000981C0000}"/>
    <cellStyle name="Note 2_Segment Detail" xfId="8060" xr:uid="{00000000-0005-0000-0000-0000991C0000}"/>
    <cellStyle name="Note 3" xfId="5835" xr:uid="{00000000-0005-0000-0000-00009A1C0000}"/>
    <cellStyle name="Note 4" xfId="5836" xr:uid="{00000000-0005-0000-0000-00009B1C0000}"/>
    <cellStyle name="Note 5" xfId="5837" xr:uid="{00000000-0005-0000-0000-00009C1C0000}"/>
    <cellStyle name="Note 6" xfId="5838" xr:uid="{00000000-0005-0000-0000-00009D1C0000}"/>
    <cellStyle name="Note 7" xfId="5839" xr:uid="{00000000-0005-0000-0000-00009E1C0000}"/>
    <cellStyle name="Note 8" xfId="5840" xr:uid="{00000000-0005-0000-0000-00009F1C0000}"/>
    <cellStyle name="Note 9" xfId="5841" xr:uid="{00000000-0005-0000-0000-0000A01C0000}"/>
    <cellStyle name="Notiz" xfId="5842" xr:uid="{00000000-0005-0000-0000-0000A11C0000}"/>
    <cellStyle name="Num0Un" xfId="5843" xr:uid="{00000000-0005-0000-0000-0000A21C0000}"/>
    <cellStyle name="Num1" xfId="5844" xr:uid="{00000000-0005-0000-0000-0000A31C0000}"/>
    <cellStyle name="Num1Blue" xfId="5845" xr:uid="{00000000-0005-0000-0000-0000A41C0000}"/>
    <cellStyle name="Num2" xfId="5846" xr:uid="{00000000-0005-0000-0000-0000A51C0000}"/>
    <cellStyle name="Num2Un" xfId="5847" xr:uid="{00000000-0005-0000-0000-0000A61C0000}"/>
    <cellStyle name="Number" xfId="5848" xr:uid="{00000000-0005-0000-0000-0000A71C0000}"/>
    <cellStyle name="Number 0" xfId="5849" xr:uid="{00000000-0005-0000-0000-0000A81C0000}"/>
    <cellStyle name="Number 2" xfId="5850" xr:uid="{00000000-0005-0000-0000-0000A91C0000}"/>
    <cellStyle name="Number 3" xfId="5851" xr:uid="{00000000-0005-0000-0000-0000AA1C0000}"/>
    <cellStyle name="Number 6" xfId="5852" xr:uid="{00000000-0005-0000-0000-0000AB1C0000}"/>
    <cellStyle name="Number_Segment Detail" xfId="8061" xr:uid="{00000000-0005-0000-0000-0000AC1C0000}"/>
    <cellStyle name="NumberBold" xfId="5853" xr:uid="{00000000-0005-0000-0000-0000AD1C0000}"/>
    <cellStyle name="NumberNoDec" xfId="5854" xr:uid="{00000000-0005-0000-0000-0000AE1C0000}"/>
    <cellStyle name="NumberPercent" xfId="5855" xr:uid="{00000000-0005-0000-0000-0000AF1C0000}"/>
    <cellStyle name="NumberVarDec" xfId="5856" xr:uid="{00000000-0005-0000-0000-0000B01C0000}"/>
    <cellStyle name="NumU0" xfId="5857" xr:uid="{00000000-0005-0000-0000-0000B11C0000}"/>
    <cellStyle name="NumU0 10" xfId="5858" xr:uid="{00000000-0005-0000-0000-0000B21C0000}"/>
    <cellStyle name="NumU0 11" xfId="5859" xr:uid="{00000000-0005-0000-0000-0000B31C0000}"/>
    <cellStyle name="NumU0 12" xfId="5860" xr:uid="{00000000-0005-0000-0000-0000B41C0000}"/>
    <cellStyle name="NumU0 13" xfId="5861" xr:uid="{00000000-0005-0000-0000-0000B51C0000}"/>
    <cellStyle name="NumU0 14" xfId="5862" xr:uid="{00000000-0005-0000-0000-0000B61C0000}"/>
    <cellStyle name="NumU0 2" xfId="5863" xr:uid="{00000000-0005-0000-0000-0000B71C0000}"/>
    <cellStyle name="NumU0 3" xfId="5864" xr:uid="{00000000-0005-0000-0000-0000B81C0000}"/>
    <cellStyle name="NumU0 4" xfId="5865" xr:uid="{00000000-0005-0000-0000-0000B91C0000}"/>
    <cellStyle name="NumU0 5" xfId="5866" xr:uid="{00000000-0005-0000-0000-0000BA1C0000}"/>
    <cellStyle name="NumU0 6" xfId="5867" xr:uid="{00000000-0005-0000-0000-0000BB1C0000}"/>
    <cellStyle name="NumU0 7" xfId="5868" xr:uid="{00000000-0005-0000-0000-0000BC1C0000}"/>
    <cellStyle name="NumU0 8" xfId="5869" xr:uid="{00000000-0005-0000-0000-0000BD1C0000}"/>
    <cellStyle name="NumU0 9" xfId="5870" xr:uid="{00000000-0005-0000-0000-0000BE1C0000}"/>
    <cellStyle name="NumU0_Segment Detail" xfId="8062" xr:uid="{00000000-0005-0000-0000-0000BF1C0000}"/>
    <cellStyle name="Œ…‹æØ‚è [0.00]_GE 3 MINIMUM" xfId="5871" xr:uid="{00000000-0005-0000-0000-0000C01C0000}"/>
    <cellStyle name="Œ…‹æØ‚è_GE 3 MINIMUM" xfId="5872" xr:uid="{00000000-0005-0000-0000-0000C11C0000}"/>
    <cellStyle name="One decimal" xfId="5873" xr:uid="{00000000-0005-0000-0000-0000C21C0000}"/>
    <cellStyle name="One-Decimal" xfId="5874" xr:uid="{00000000-0005-0000-0000-0000C31C0000}"/>
    <cellStyle name="OSW_ColumnLabels" xfId="5875" xr:uid="{00000000-0005-0000-0000-0000C41C0000}"/>
    <cellStyle name="other_model" xfId="5876" xr:uid="{00000000-0005-0000-0000-0000C51C0000}"/>
    <cellStyle name="Outline" xfId="5877" xr:uid="{00000000-0005-0000-0000-0000C61C0000}"/>
    <cellStyle name="Output 2" xfId="5878" xr:uid="{00000000-0005-0000-0000-0000C71C0000}"/>
    <cellStyle name="Output 2 2" xfId="5879" xr:uid="{00000000-0005-0000-0000-0000C81C0000}"/>
    <cellStyle name="Output 2 3" xfId="5880" xr:uid="{00000000-0005-0000-0000-0000C91C0000}"/>
    <cellStyle name="Output 2 4" xfId="5881" xr:uid="{00000000-0005-0000-0000-0000CA1C0000}"/>
    <cellStyle name="Output 2 5" xfId="5882" xr:uid="{00000000-0005-0000-0000-0000CB1C0000}"/>
    <cellStyle name="Output 2_Segment Detail" xfId="8063" xr:uid="{00000000-0005-0000-0000-0000CC1C0000}"/>
    <cellStyle name="Output 3" xfId="5883" xr:uid="{00000000-0005-0000-0000-0000CD1C0000}"/>
    <cellStyle name="Output 4" xfId="5884" xr:uid="{00000000-0005-0000-0000-0000CE1C0000}"/>
    <cellStyle name="Output 5" xfId="5885" xr:uid="{00000000-0005-0000-0000-0000CF1C0000}"/>
    <cellStyle name="Output 6" xfId="5886" xr:uid="{00000000-0005-0000-0000-0000D01C0000}"/>
    <cellStyle name="Output 7" xfId="5887" xr:uid="{00000000-0005-0000-0000-0000D11C0000}"/>
    <cellStyle name="Output 8" xfId="5888" xr:uid="{00000000-0005-0000-0000-0000D21C0000}"/>
    <cellStyle name="Output Amounts" xfId="5889" xr:uid="{00000000-0005-0000-0000-0000D31C0000}"/>
    <cellStyle name="Output Column Headings" xfId="5890" xr:uid="{00000000-0005-0000-0000-0000D41C0000}"/>
    <cellStyle name="Output Column Headings 2" xfId="5891" xr:uid="{00000000-0005-0000-0000-0000D51C0000}"/>
    <cellStyle name="Output Column Headings_Segment Detail" xfId="8064" xr:uid="{00000000-0005-0000-0000-0000D61C0000}"/>
    <cellStyle name="Output Line Items" xfId="5892" xr:uid="{00000000-0005-0000-0000-0000D71C0000}"/>
    <cellStyle name="Output Line Items 2" xfId="5893" xr:uid="{00000000-0005-0000-0000-0000D81C0000}"/>
    <cellStyle name="Output Line Items_Segment Detail" xfId="8065" xr:uid="{00000000-0005-0000-0000-0000D91C0000}"/>
    <cellStyle name="Output Report Heading" xfId="5894" xr:uid="{00000000-0005-0000-0000-0000DA1C0000}"/>
    <cellStyle name="Output Report Heading 2" xfId="5895" xr:uid="{00000000-0005-0000-0000-0000DB1C0000}"/>
    <cellStyle name="Output Report Heading_Segment Detail" xfId="8066" xr:uid="{00000000-0005-0000-0000-0000DC1C0000}"/>
    <cellStyle name="Output Report Title" xfId="5896" xr:uid="{00000000-0005-0000-0000-0000DD1C0000}"/>
    <cellStyle name="Output Report Title 2" xfId="5897" xr:uid="{00000000-0005-0000-0000-0000DE1C0000}"/>
    <cellStyle name="Output Report Title_Segment Detail" xfId="8067" xr:uid="{00000000-0005-0000-0000-0000DF1C0000}"/>
    <cellStyle name="Override" xfId="5898" xr:uid="{00000000-0005-0000-0000-0000E01C0000}"/>
    <cellStyle name="Page Heading" xfId="5899" xr:uid="{00000000-0005-0000-0000-0000E11C0000}"/>
    <cellStyle name="Page Heading Large" xfId="5900" xr:uid="{00000000-0005-0000-0000-0000E21C0000}"/>
    <cellStyle name="Page Heading Small" xfId="5901" xr:uid="{00000000-0005-0000-0000-0000E31C0000}"/>
    <cellStyle name="Page Heading_Segment Detail" xfId="8068" xr:uid="{00000000-0005-0000-0000-0000E41C0000}"/>
    <cellStyle name="Page Number" xfId="5902" xr:uid="{00000000-0005-0000-0000-0000E51C0000}"/>
    <cellStyle name="Page Title 1" xfId="5903" xr:uid="{00000000-0005-0000-0000-0000E61C0000}"/>
    <cellStyle name="Parent" xfId="5904" xr:uid="{00000000-0005-0000-0000-0000E71C0000}"/>
    <cellStyle name="Pattern" xfId="5905" xr:uid="{00000000-0005-0000-0000-0000E81C0000}"/>
    <cellStyle name="patterns" xfId="5906" xr:uid="{00000000-0005-0000-0000-0000E91C0000}"/>
    <cellStyle name="PB Table Heading" xfId="5907" xr:uid="{00000000-0005-0000-0000-0000EA1C0000}"/>
    <cellStyle name="PB Table Highlight1" xfId="5908" xr:uid="{00000000-0005-0000-0000-0000EB1C0000}"/>
    <cellStyle name="PB Table Highlight2" xfId="5909" xr:uid="{00000000-0005-0000-0000-0000EC1C0000}"/>
    <cellStyle name="PB Table Highlight3" xfId="5910" xr:uid="{00000000-0005-0000-0000-0000ED1C0000}"/>
    <cellStyle name="PB Table Standard Row" xfId="5911" xr:uid="{00000000-0005-0000-0000-0000EE1C0000}"/>
    <cellStyle name="PB Table Subtotal Row" xfId="5912" xr:uid="{00000000-0005-0000-0000-0000EF1C0000}"/>
    <cellStyle name="PB Table Total Row" xfId="5913" xr:uid="{00000000-0005-0000-0000-0000F01C0000}"/>
    <cellStyle name="Penznem [0]_PLDT" xfId="5914" xr:uid="{00000000-0005-0000-0000-0000F11C0000}"/>
    <cellStyle name="Pénznem [0]_PLDT" xfId="5915" xr:uid="{00000000-0005-0000-0000-0000F21C0000}"/>
    <cellStyle name="Penznem [0]_PLDT_Segment Detail" xfId="8069" xr:uid="{00000000-0005-0000-0000-0000F31C0000}"/>
    <cellStyle name="Pénznem [0]_PLDT_Segment Detail" xfId="8070" xr:uid="{00000000-0005-0000-0000-0000F41C0000}"/>
    <cellStyle name="Penznem_PLDT" xfId="5916" xr:uid="{00000000-0005-0000-0000-0000F51C0000}"/>
    <cellStyle name="Pénznem_PLDT" xfId="5917" xr:uid="{00000000-0005-0000-0000-0000F61C0000}"/>
    <cellStyle name="Penznem_PLDT_Segment Detail" xfId="8071" xr:uid="{00000000-0005-0000-0000-0000F71C0000}"/>
    <cellStyle name="Pénznem_PLDT_Segment Detail" xfId="8072" xr:uid="{00000000-0005-0000-0000-0000F81C0000}"/>
    <cellStyle name="Percent" xfId="1" builtinId="5"/>
    <cellStyle name="Percent (1)" xfId="5918" xr:uid="{00000000-0005-0000-0000-0000FA1C0000}"/>
    <cellStyle name="Percent (2)" xfId="5919" xr:uid="{00000000-0005-0000-0000-0000FB1C0000}"/>
    <cellStyle name="Percent [0]" xfId="5920" xr:uid="{00000000-0005-0000-0000-0000FC1C0000}"/>
    <cellStyle name="Percent [00]" xfId="5921" xr:uid="{00000000-0005-0000-0000-0000FD1C0000}"/>
    <cellStyle name="Percent [2]" xfId="5922" xr:uid="{00000000-0005-0000-0000-0000FE1C0000}"/>
    <cellStyle name="Percent 0" xfId="5923" xr:uid="{00000000-0005-0000-0000-0000FF1C0000}"/>
    <cellStyle name="Percent 1" xfId="5924" xr:uid="{00000000-0005-0000-0000-0000001D0000}"/>
    <cellStyle name="Percent 2" xfId="5925" xr:uid="{00000000-0005-0000-0000-0000011D0000}"/>
    <cellStyle name="Percent 2 10" xfId="5926" xr:uid="{00000000-0005-0000-0000-0000021D0000}"/>
    <cellStyle name="Percent 2 11" xfId="5927" xr:uid="{00000000-0005-0000-0000-0000031D0000}"/>
    <cellStyle name="Percent 2 2" xfId="5928" xr:uid="{00000000-0005-0000-0000-0000041D0000}"/>
    <cellStyle name="Percent 2 3" xfId="5929" xr:uid="{00000000-0005-0000-0000-0000051D0000}"/>
    <cellStyle name="Percent 2 4" xfId="5930" xr:uid="{00000000-0005-0000-0000-0000061D0000}"/>
    <cellStyle name="Percent 2 5" xfId="5931" xr:uid="{00000000-0005-0000-0000-0000071D0000}"/>
    <cellStyle name="Percent 2 6" xfId="5932" xr:uid="{00000000-0005-0000-0000-0000081D0000}"/>
    <cellStyle name="Percent 2 7" xfId="5933" xr:uid="{00000000-0005-0000-0000-0000091D0000}"/>
    <cellStyle name="Percent 2 8" xfId="5934" xr:uid="{00000000-0005-0000-0000-00000A1D0000}"/>
    <cellStyle name="Percent 2 9" xfId="5935" xr:uid="{00000000-0005-0000-0000-00000B1D0000}"/>
    <cellStyle name="Percent 2_Segment Detail" xfId="8073" xr:uid="{00000000-0005-0000-0000-00000C1D0000}"/>
    <cellStyle name="Percent 3" xfId="5936" xr:uid="{00000000-0005-0000-0000-00000D1D0000}"/>
    <cellStyle name="Percent 4" xfId="5937" xr:uid="{00000000-0005-0000-0000-00000E1D0000}"/>
    <cellStyle name="Percent 5" xfId="5938" xr:uid="{00000000-0005-0000-0000-00000F1D0000}"/>
    <cellStyle name="Percent 6" xfId="5939" xr:uid="{00000000-0005-0000-0000-0000101D0000}"/>
    <cellStyle name="Percent 7" xfId="6596" xr:uid="{00000000-0005-0000-0000-0000111D0000}"/>
    <cellStyle name="percentage" xfId="5940" xr:uid="{00000000-0005-0000-0000-0000121D0000}"/>
    <cellStyle name="Precent" xfId="5941" xr:uid="{00000000-0005-0000-0000-0000131D0000}"/>
    <cellStyle name="PrePop Currency (0)" xfId="5942" xr:uid="{00000000-0005-0000-0000-0000141D0000}"/>
    <cellStyle name="PrePop Currency (2)" xfId="5943" xr:uid="{00000000-0005-0000-0000-0000151D0000}"/>
    <cellStyle name="PrePop Units (0)" xfId="5944" xr:uid="{00000000-0005-0000-0000-0000161D0000}"/>
    <cellStyle name="PrePop Units (1)" xfId="5945" xr:uid="{00000000-0005-0000-0000-0000171D0000}"/>
    <cellStyle name="PrePop Units (2)" xfId="5946" xr:uid="{00000000-0005-0000-0000-0000181D0000}"/>
    <cellStyle name="s_Valuation " xfId="5947" xr:uid="{00000000-0005-0000-0000-0000191D0000}"/>
    <cellStyle name="s_Valuation _Segment Detail" xfId="8074" xr:uid="{00000000-0005-0000-0000-00001A1D0000}"/>
    <cellStyle name="SAPBEXaggData" xfId="5948" xr:uid="{00000000-0005-0000-0000-00001B1D0000}"/>
    <cellStyle name="SAPBEXaggData 10" xfId="5949" xr:uid="{00000000-0005-0000-0000-00001C1D0000}"/>
    <cellStyle name="SAPBEXaggData 2" xfId="5950" xr:uid="{00000000-0005-0000-0000-00001D1D0000}"/>
    <cellStyle name="SAPBEXaggData 3" xfId="5951" xr:uid="{00000000-0005-0000-0000-00001E1D0000}"/>
    <cellStyle name="SAPBEXaggData 4" xfId="5952" xr:uid="{00000000-0005-0000-0000-00001F1D0000}"/>
    <cellStyle name="SAPBEXaggData 5" xfId="5953" xr:uid="{00000000-0005-0000-0000-0000201D0000}"/>
    <cellStyle name="SAPBEXaggData 6" xfId="5954" xr:uid="{00000000-0005-0000-0000-0000211D0000}"/>
    <cellStyle name="SAPBEXaggData 7" xfId="5955" xr:uid="{00000000-0005-0000-0000-0000221D0000}"/>
    <cellStyle name="SAPBEXaggData 8" xfId="5956" xr:uid="{00000000-0005-0000-0000-0000231D0000}"/>
    <cellStyle name="SAPBEXaggData 9" xfId="5957" xr:uid="{00000000-0005-0000-0000-0000241D0000}"/>
    <cellStyle name="SAPBEXaggData_Segment Detail" xfId="8075" xr:uid="{00000000-0005-0000-0000-0000251D0000}"/>
    <cellStyle name="SAPBEXaggDataEmph" xfId="5958" xr:uid="{00000000-0005-0000-0000-0000261D0000}"/>
    <cellStyle name="SAPBEXaggDataEmph 10" xfId="5959" xr:uid="{00000000-0005-0000-0000-0000271D0000}"/>
    <cellStyle name="SAPBEXaggDataEmph 2" xfId="5960" xr:uid="{00000000-0005-0000-0000-0000281D0000}"/>
    <cellStyle name="SAPBEXaggDataEmph 3" xfId="5961" xr:uid="{00000000-0005-0000-0000-0000291D0000}"/>
    <cellStyle name="SAPBEXaggDataEmph 4" xfId="5962" xr:uid="{00000000-0005-0000-0000-00002A1D0000}"/>
    <cellStyle name="SAPBEXaggDataEmph 5" xfId="5963" xr:uid="{00000000-0005-0000-0000-00002B1D0000}"/>
    <cellStyle name="SAPBEXaggDataEmph 6" xfId="5964" xr:uid="{00000000-0005-0000-0000-00002C1D0000}"/>
    <cellStyle name="SAPBEXaggDataEmph 7" xfId="5965" xr:uid="{00000000-0005-0000-0000-00002D1D0000}"/>
    <cellStyle name="SAPBEXaggDataEmph 8" xfId="5966" xr:uid="{00000000-0005-0000-0000-00002E1D0000}"/>
    <cellStyle name="SAPBEXaggDataEmph 9" xfId="5967" xr:uid="{00000000-0005-0000-0000-00002F1D0000}"/>
    <cellStyle name="SAPBEXaggDataEmph_Segment Detail" xfId="8076" xr:uid="{00000000-0005-0000-0000-0000301D0000}"/>
    <cellStyle name="SAPBEXaggItem" xfId="5968" xr:uid="{00000000-0005-0000-0000-0000311D0000}"/>
    <cellStyle name="SAPBEXaggItem 10" xfId="5969" xr:uid="{00000000-0005-0000-0000-0000321D0000}"/>
    <cellStyle name="SAPBEXaggItem 2" xfId="5970" xr:uid="{00000000-0005-0000-0000-0000331D0000}"/>
    <cellStyle name="SAPBEXaggItem 3" xfId="5971" xr:uid="{00000000-0005-0000-0000-0000341D0000}"/>
    <cellStyle name="SAPBEXaggItem 4" xfId="5972" xr:uid="{00000000-0005-0000-0000-0000351D0000}"/>
    <cellStyle name="SAPBEXaggItem 5" xfId="5973" xr:uid="{00000000-0005-0000-0000-0000361D0000}"/>
    <cellStyle name="SAPBEXaggItem 6" xfId="5974" xr:uid="{00000000-0005-0000-0000-0000371D0000}"/>
    <cellStyle name="SAPBEXaggItem 7" xfId="5975" xr:uid="{00000000-0005-0000-0000-0000381D0000}"/>
    <cellStyle name="SAPBEXaggItem 8" xfId="5976" xr:uid="{00000000-0005-0000-0000-0000391D0000}"/>
    <cellStyle name="SAPBEXaggItem 9" xfId="5977" xr:uid="{00000000-0005-0000-0000-00003A1D0000}"/>
    <cellStyle name="SAPBEXaggItem_Segment Detail" xfId="8077" xr:uid="{00000000-0005-0000-0000-00003B1D0000}"/>
    <cellStyle name="SAPBEXchaText" xfId="5978" xr:uid="{00000000-0005-0000-0000-00003C1D0000}"/>
    <cellStyle name="SAPBEXexcBad7" xfId="5979" xr:uid="{00000000-0005-0000-0000-00003D1D0000}"/>
    <cellStyle name="SAPBEXexcBad7 10" xfId="5980" xr:uid="{00000000-0005-0000-0000-00003E1D0000}"/>
    <cellStyle name="SAPBEXexcBad7 2" xfId="5981" xr:uid="{00000000-0005-0000-0000-00003F1D0000}"/>
    <cellStyle name="SAPBEXexcBad7 3" xfId="5982" xr:uid="{00000000-0005-0000-0000-0000401D0000}"/>
    <cellStyle name="SAPBEXexcBad7 4" xfId="5983" xr:uid="{00000000-0005-0000-0000-0000411D0000}"/>
    <cellStyle name="SAPBEXexcBad7 5" xfId="5984" xr:uid="{00000000-0005-0000-0000-0000421D0000}"/>
    <cellStyle name="SAPBEXexcBad7 6" xfId="5985" xr:uid="{00000000-0005-0000-0000-0000431D0000}"/>
    <cellStyle name="SAPBEXexcBad7 7" xfId="5986" xr:uid="{00000000-0005-0000-0000-0000441D0000}"/>
    <cellStyle name="SAPBEXexcBad7 8" xfId="5987" xr:uid="{00000000-0005-0000-0000-0000451D0000}"/>
    <cellStyle name="SAPBEXexcBad7 9" xfId="5988" xr:uid="{00000000-0005-0000-0000-0000461D0000}"/>
    <cellStyle name="SAPBEXexcBad7_Segment Detail" xfId="8078" xr:uid="{00000000-0005-0000-0000-0000471D0000}"/>
    <cellStyle name="SAPBEXexcBad8" xfId="5989" xr:uid="{00000000-0005-0000-0000-0000481D0000}"/>
    <cellStyle name="SAPBEXexcBad8 10" xfId="5990" xr:uid="{00000000-0005-0000-0000-0000491D0000}"/>
    <cellStyle name="SAPBEXexcBad8 2" xfId="5991" xr:uid="{00000000-0005-0000-0000-00004A1D0000}"/>
    <cellStyle name="SAPBEXexcBad8 3" xfId="5992" xr:uid="{00000000-0005-0000-0000-00004B1D0000}"/>
    <cellStyle name="SAPBEXexcBad8 4" xfId="5993" xr:uid="{00000000-0005-0000-0000-00004C1D0000}"/>
    <cellStyle name="SAPBEXexcBad8 5" xfId="5994" xr:uid="{00000000-0005-0000-0000-00004D1D0000}"/>
    <cellStyle name="SAPBEXexcBad8 6" xfId="5995" xr:uid="{00000000-0005-0000-0000-00004E1D0000}"/>
    <cellStyle name="SAPBEXexcBad8 7" xfId="5996" xr:uid="{00000000-0005-0000-0000-00004F1D0000}"/>
    <cellStyle name="SAPBEXexcBad8 8" xfId="5997" xr:uid="{00000000-0005-0000-0000-0000501D0000}"/>
    <cellStyle name="SAPBEXexcBad8 9" xfId="5998" xr:uid="{00000000-0005-0000-0000-0000511D0000}"/>
    <cellStyle name="SAPBEXexcBad8_Segment Detail" xfId="8079" xr:uid="{00000000-0005-0000-0000-0000521D0000}"/>
    <cellStyle name="SAPBEXexcBad9" xfId="5999" xr:uid="{00000000-0005-0000-0000-0000531D0000}"/>
    <cellStyle name="SAPBEXexcBad9 10" xfId="6000" xr:uid="{00000000-0005-0000-0000-0000541D0000}"/>
    <cellStyle name="SAPBEXexcBad9 2" xfId="6001" xr:uid="{00000000-0005-0000-0000-0000551D0000}"/>
    <cellStyle name="SAPBEXexcBad9 3" xfId="6002" xr:uid="{00000000-0005-0000-0000-0000561D0000}"/>
    <cellStyle name="SAPBEXexcBad9 4" xfId="6003" xr:uid="{00000000-0005-0000-0000-0000571D0000}"/>
    <cellStyle name="SAPBEXexcBad9 5" xfId="6004" xr:uid="{00000000-0005-0000-0000-0000581D0000}"/>
    <cellStyle name="SAPBEXexcBad9 6" xfId="6005" xr:uid="{00000000-0005-0000-0000-0000591D0000}"/>
    <cellStyle name="SAPBEXexcBad9 7" xfId="6006" xr:uid="{00000000-0005-0000-0000-00005A1D0000}"/>
    <cellStyle name="SAPBEXexcBad9 8" xfId="6007" xr:uid="{00000000-0005-0000-0000-00005B1D0000}"/>
    <cellStyle name="SAPBEXexcBad9 9" xfId="6008" xr:uid="{00000000-0005-0000-0000-00005C1D0000}"/>
    <cellStyle name="SAPBEXexcBad9_Segment Detail" xfId="8080" xr:uid="{00000000-0005-0000-0000-00005D1D0000}"/>
    <cellStyle name="SAPBEXexcCritical4" xfId="6009" xr:uid="{00000000-0005-0000-0000-00005E1D0000}"/>
    <cellStyle name="SAPBEXexcCritical4 10" xfId="6010" xr:uid="{00000000-0005-0000-0000-00005F1D0000}"/>
    <cellStyle name="SAPBEXexcCritical4 2" xfId="6011" xr:uid="{00000000-0005-0000-0000-0000601D0000}"/>
    <cellStyle name="SAPBEXexcCritical4 3" xfId="6012" xr:uid="{00000000-0005-0000-0000-0000611D0000}"/>
    <cellStyle name="SAPBEXexcCritical4 4" xfId="6013" xr:uid="{00000000-0005-0000-0000-0000621D0000}"/>
    <cellStyle name="SAPBEXexcCritical4 5" xfId="6014" xr:uid="{00000000-0005-0000-0000-0000631D0000}"/>
    <cellStyle name="SAPBEXexcCritical4 6" xfId="6015" xr:uid="{00000000-0005-0000-0000-0000641D0000}"/>
    <cellStyle name="SAPBEXexcCritical4 7" xfId="6016" xr:uid="{00000000-0005-0000-0000-0000651D0000}"/>
    <cellStyle name="SAPBEXexcCritical4 8" xfId="6017" xr:uid="{00000000-0005-0000-0000-0000661D0000}"/>
    <cellStyle name="SAPBEXexcCritical4 9" xfId="6018" xr:uid="{00000000-0005-0000-0000-0000671D0000}"/>
    <cellStyle name="SAPBEXexcCritical4_Segment Detail" xfId="8081" xr:uid="{00000000-0005-0000-0000-0000681D0000}"/>
    <cellStyle name="SAPBEXexcCritical5" xfId="6019" xr:uid="{00000000-0005-0000-0000-0000691D0000}"/>
    <cellStyle name="SAPBEXexcCritical5 10" xfId="6020" xr:uid="{00000000-0005-0000-0000-00006A1D0000}"/>
    <cellStyle name="SAPBEXexcCritical5 2" xfId="6021" xr:uid="{00000000-0005-0000-0000-00006B1D0000}"/>
    <cellStyle name="SAPBEXexcCritical5 3" xfId="6022" xr:uid="{00000000-0005-0000-0000-00006C1D0000}"/>
    <cellStyle name="SAPBEXexcCritical5 4" xfId="6023" xr:uid="{00000000-0005-0000-0000-00006D1D0000}"/>
    <cellStyle name="SAPBEXexcCritical5 5" xfId="6024" xr:uid="{00000000-0005-0000-0000-00006E1D0000}"/>
    <cellStyle name="SAPBEXexcCritical5 6" xfId="6025" xr:uid="{00000000-0005-0000-0000-00006F1D0000}"/>
    <cellStyle name="SAPBEXexcCritical5 7" xfId="6026" xr:uid="{00000000-0005-0000-0000-0000701D0000}"/>
    <cellStyle name="SAPBEXexcCritical5 8" xfId="6027" xr:uid="{00000000-0005-0000-0000-0000711D0000}"/>
    <cellStyle name="SAPBEXexcCritical5 9" xfId="6028" xr:uid="{00000000-0005-0000-0000-0000721D0000}"/>
    <cellStyle name="SAPBEXexcCritical5_Segment Detail" xfId="8082" xr:uid="{00000000-0005-0000-0000-0000731D0000}"/>
    <cellStyle name="SAPBEXexcCritical6" xfId="6029" xr:uid="{00000000-0005-0000-0000-0000741D0000}"/>
    <cellStyle name="SAPBEXexcCritical6 10" xfId="6030" xr:uid="{00000000-0005-0000-0000-0000751D0000}"/>
    <cellStyle name="SAPBEXexcCritical6 2" xfId="6031" xr:uid="{00000000-0005-0000-0000-0000761D0000}"/>
    <cellStyle name="SAPBEXexcCritical6 3" xfId="6032" xr:uid="{00000000-0005-0000-0000-0000771D0000}"/>
    <cellStyle name="SAPBEXexcCritical6 4" xfId="6033" xr:uid="{00000000-0005-0000-0000-0000781D0000}"/>
    <cellStyle name="SAPBEXexcCritical6 5" xfId="6034" xr:uid="{00000000-0005-0000-0000-0000791D0000}"/>
    <cellStyle name="SAPBEXexcCritical6 6" xfId="6035" xr:uid="{00000000-0005-0000-0000-00007A1D0000}"/>
    <cellStyle name="SAPBEXexcCritical6 7" xfId="6036" xr:uid="{00000000-0005-0000-0000-00007B1D0000}"/>
    <cellStyle name="SAPBEXexcCritical6 8" xfId="6037" xr:uid="{00000000-0005-0000-0000-00007C1D0000}"/>
    <cellStyle name="SAPBEXexcCritical6 9" xfId="6038" xr:uid="{00000000-0005-0000-0000-00007D1D0000}"/>
    <cellStyle name="SAPBEXexcCritical6_Segment Detail" xfId="8083" xr:uid="{00000000-0005-0000-0000-00007E1D0000}"/>
    <cellStyle name="SAPBEXexcGood1" xfId="6039" xr:uid="{00000000-0005-0000-0000-00007F1D0000}"/>
    <cellStyle name="SAPBEXexcGood1 10" xfId="6040" xr:uid="{00000000-0005-0000-0000-0000801D0000}"/>
    <cellStyle name="SAPBEXexcGood1 2" xfId="6041" xr:uid="{00000000-0005-0000-0000-0000811D0000}"/>
    <cellStyle name="SAPBEXexcGood1 3" xfId="6042" xr:uid="{00000000-0005-0000-0000-0000821D0000}"/>
    <cellStyle name="SAPBEXexcGood1 4" xfId="6043" xr:uid="{00000000-0005-0000-0000-0000831D0000}"/>
    <cellStyle name="SAPBEXexcGood1 5" xfId="6044" xr:uid="{00000000-0005-0000-0000-0000841D0000}"/>
    <cellStyle name="SAPBEXexcGood1 6" xfId="6045" xr:uid="{00000000-0005-0000-0000-0000851D0000}"/>
    <cellStyle name="SAPBEXexcGood1 7" xfId="6046" xr:uid="{00000000-0005-0000-0000-0000861D0000}"/>
    <cellStyle name="SAPBEXexcGood1 8" xfId="6047" xr:uid="{00000000-0005-0000-0000-0000871D0000}"/>
    <cellStyle name="SAPBEXexcGood1 9" xfId="6048" xr:uid="{00000000-0005-0000-0000-0000881D0000}"/>
    <cellStyle name="SAPBEXexcGood1_Segment Detail" xfId="8084" xr:uid="{00000000-0005-0000-0000-0000891D0000}"/>
    <cellStyle name="SAPBEXexcGood2" xfId="6049" xr:uid="{00000000-0005-0000-0000-00008A1D0000}"/>
    <cellStyle name="SAPBEXexcGood2 10" xfId="6050" xr:uid="{00000000-0005-0000-0000-00008B1D0000}"/>
    <cellStyle name="SAPBEXexcGood2 2" xfId="6051" xr:uid="{00000000-0005-0000-0000-00008C1D0000}"/>
    <cellStyle name="SAPBEXexcGood2 3" xfId="6052" xr:uid="{00000000-0005-0000-0000-00008D1D0000}"/>
    <cellStyle name="SAPBEXexcGood2 4" xfId="6053" xr:uid="{00000000-0005-0000-0000-00008E1D0000}"/>
    <cellStyle name="SAPBEXexcGood2 5" xfId="6054" xr:uid="{00000000-0005-0000-0000-00008F1D0000}"/>
    <cellStyle name="SAPBEXexcGood2 6" xfId="6055" xr:uid="{00000000-0005-0000-0000-0000901D0000}"/>
    <cellStyle name="SAPBEXexcGood2 7" xfId="6056" xr:uid="{00000000-0005-0000-0000-0000911D0000}"/>
    <cellStyle name="SAPBEXexcGood2 8" xfId="6057" xr:uid="{00000000-0005-0000-0000-0000921D0000}"/>
    <cellStyle name="SAPBEXexcGood2 9" xfId="6058" xr:uid="{00000000-0005-0000-0000-0000931D0000}"/>
    <cellStyle name="SAPBEXexcGood2_Segment Detail" xfId="8085" xr:uid="{00000000-0005-0000-0000-0000941D0000}"/>
    <cellStyle name="SAPBEXexcGood3" xfId="6059" xr:uid="{00000000-0005-0000-0000-0000951D0000}"/>
    <cellStyle name="SAPBEXexcGood3 10" xfId="6060" xr:uid="{00000000-0005-0000-0000-0000961D0000}"/>
    <cellStyle name="SAPBEXexcGood3 2" xfId="6061" xr:uid="{00000000-0005-0000-0000-0000971D0000}"/>
    <cellStyle name="SAPBEXexcGood3 3" xfId="6062" xr:uid="{00000000-0005-0000-0000-0000981D0000}"/>
    <cellStyle name="SAPBEXexcGood3 4" xfId="6063" xr:uid="{00000000-0005-0000-0000-0000991D0000}"/>
    <cellStyle name="SAPBEXexcGood3 5" xfId="6064" xr:uid="{00000000-0005-0000-0000-00009A1D0000}"/>
    <cellStyle name="SAPBEXexcGood3 6" xfId="6065" xr:uid="{00000000-0005-0000-0000-00009B1D0000}"/>
    <cellStyle name="SAPBEXexcGood3 7" xfId="6066" xr:uid="{00000000-0005-0000-0000-00009C1D0000}"/>
    <cellStyle name="SAPBEXexcGood3 8" xfId="6067" xr:uid="{00000000-0005-0000-0000-00009D1D0000}"/>
    <cellStyle name="SAPBEXexcGood3 9" xfId="6068" xr:uid="{00000000-0005-0000-0000-00009E1D0000}"/>
    <cellStyle name="SAPBEXexcGood3_Segment Detail" xfId="8086" xr:uid="{00000000-0005-0000-0000-00009F1D0000}"/>
    <cellStyle name="SAPBEXfilterDrill" xfId="6069" xr:uid="{00000000-0005-0000-0000-0000A01D0000}"/>
    <cellStyle name="SAPBEXfilterItem" xfId="6070" xr:uid="{00000000-0005-0000-0000-0000A11D0000}"/>
    <cellStyle name="SAPBEXfilterText" xfId="6071" xr:uid="{00000000-0005-0000-0000-0000A21D0000}"/>
    <cellStyle name="SAPBEXformats" xfId="6072" xr:uid="{00000000-0005-0000-0000-0000A31D0000}"/>
    <cellStyle name="SAPBEXformats 10" xfId="6073" xr:uid="{00000000-0005-0000-0000-0000A41D0000}"/>
    <cellStyle name="SAPBEXformats 2" xfId="6074" xr:uid="{00000000-0005-0000-0000-0000A51D0000}"/>
    <cellStyle name="SAPBEXformats 3" xfId="6075" xr:uid="{00000000-0005-0000-0000-0000A61D0000}"/>
    <cellStyle name="SAPBEXformats 4" xfId="6076" xr:uid="{00000000-0005-0000-0000-0000A71D0000}"/>
    <cellStyle name="SAPBEXformats 5" xfId="6077" xr:uid="{00000000-0005-0000-0000-0000A81D0000}"/>
    <cellStyle name="SAPBEXformats 6" xfId="6078" xr:uid="{00000000-0005-0000-0000-0000A91D0000}"/>
    <cellStyle name="SAPBEXformats 7" xfId="6079" xr:uid="{00000000-0005-0000-0000-0000AA1D0000}"/>
    <cellStyle name="SAPBEXformats 8" xfId="6080" xr:uid="{00000000-0005-0000-0000-0000AB1D0000}"/>
    <cellStyle name="SAPBEXformats 9" xfId="6081" xr:uid="{00000000-0005-0000-0000-0000AC1D0000}"/>
    <cellStyle name="SAPBEXformats_Segment Detail" xfId="8087" xr:uid="{00000000-0005-0000-0000-0000AD1D0000}"/>
    <cellStyle name="SAPBEXheaderItem" xfId="6082" xr:uid="{00000000-0005-0000-0000-0000AE1D0000}"/>
    <cellStyle name="SAPBEXheaderText" xfId="6083" xr:uid="{00000000-0005-0000-0000-0000AF1D0000}"/>
    <cellStyle name="SAPBEXresData" xfId="6084" xr:uid="{00000000-0005-0000-0000-0000B01D0000}"/>
    <cellStyle name="SAPBEXresData 10" xfId="6085" xr:uid="{00000000-0005-0000-0000-0000B11D0000}"/>
    <cellStyle name="SAPBEXresData 2" xfId="6086" xr:uid="{00000000-0005-0000-0000-0000B21D0000}"/>
    <cellStyle name="SAPBEXresData 3" xfId="6087" xr:uid="{00000000-0005-0000-0000-0000B31D0000}"/>
    <cellStyle name="SAPBEXresData 4" xfId="6088" xr:uid="{00000000-0005-0000-0000-0000B41D0000}"/>
    <cellStyle name="SAPBEXresData 5" xfId="6089" xr:uid="{00000000-0005-0000-0000-0000B51D0000}"/>
    <cellStyle name="SAPBEXresData 6" xfId="6090" xr:uid="{00000000-0005-0000-0000-0000B61D0000}"/>
    <cellStyle name="SAPBEXresData 7" xfId="6091" xr:uid="{00000000-0005-0000-0000-0000B71D0000}"/>
    <cellStyle name="SAPBEXresData 8" xfId="6092" xr:uid="{00000000-0005-0000-0000-0000B81D0000}"/>
    <cellStyle name="SAPBEXresData 9" xfId="6093" xr:uid="{00000000-0005-0000-0000-0000B91D0000}"/>
    <cellStyle name="SAPBEXresData_Segment Detail" xfId="8088" xr:uid="{00000000-0005-0000-0000-0000BA1D0000}"/>
    <cellStyle name="SAPBEXresDataEmph" xfId="6094" xr:uid="{00000000-0005-0000-0000-0000BB1D0000}"/>
    <cellStyle name="SAPBEXresDataEmph 10" xfId="6095" xr:uid="{00000000-0005-0000-0000-0000BC1D0000}"/>
    <cellStyle name="SAPBEXresDataEmph 2" xfId="6096" xr:uid="{00000000-0005-0000-0000-0000BD1D0000}"/>
    <cellStyle name="SAPBEXresDataEmph 3" xfId="6097" xr:uid="{00000000-0005-0000-0000-0000BE1D0000}"/>
    <cellStyle name="SAPBEXresDataEmph 4" xfId="6098" xr:uid="{00000000-0005-0000-0000-0000BF1D0000}"/>
    <cellStyle name="SAPBEXresDataEmph 5" xfId="6099" xr:uid="{00000000-0005-0000-0000-0000C01D0000}"/>
    <cellStyle name="SAPBEXresDataEmph 6" xfId="6100" xr:uid="{00000000-0005-0000-0000-0000C11D0000}"/>
    <cellStyle name="SAPBEXresDataEmph 7" xfId="6101" xr:uid="{00000000-0005-0000-0000-0000C21D0000}"/>
    <cellStyle name="SAPBEXresDataEmph 8" xfId="6102" xr:uid="{00000000-0005-0000-0000-0000C31D0000}"/>
    <cellStyle name="SAPBEXresDataEmph 9" xfId="6103" xr:uid="{00000000-0005-0000-0000-0000C41D0000}"/>
    <cellStyle name="SAPBEXresDataEmph_Segment Detail" xfId="8089" xr:uid="{00000000-0005-0000-0000-0000C51D0000}"/>
    <cellStyle name="SAPBEXresItem" xfId="6104" xr:uid="{00000000-0005-0000-0000-0000C61D0000}"/>
    <cellStyle name="SAPBEXresItem 10" xfId="6105" xr:uid="{00000000-0005-0000-0000-0000C71D0000}"/>
    <cellStyle name="SAPBEXresItem 2" xfId="6106" xr:uid="{00000000-0005-0000-0000-0000C81D0000}"/>
    <cellStyle name="SAPBEXresItem 3" xfId="6107" xr:uid="{00000000-0005-0000-0000-0000C91D0000}"/>
    <cellStyle name="SAPBEXresItem 4" xfId="6108" xr:uid="{00000000-0005-0000-0000-0000CA1D0000}"/>
    <cellStyle name="SAPBEXresItem 5" xfId="6109" xr:uid="{00000000-0005-0000-0000-0000CB1D0000}"/>
    <cellStyle name="SAPBEXresItem 6" xfId="6110" xr:uid="{00000000-0005-0000-0000-0000CC1D0000}"/>
    <cellStyle name="SAPBEXresItem 7" xfId="6111" xr:uid="{00000000-0005-0000-0000-0000CD1D0000}"/>
    <cellStyle name="SAPBEXresItem 8" xfId="6112" xr:uid="{00000000-0005-0000-0000-0000CE1D0000}"/>
    <cellStyle name="SAPBEXresItem 9" xfId="6113" xr:uid="{00000000-0005-0000-0000-0000CF1D0000}"/>
    <cellStyle name="SAPBEXresItem_Segment Detail" xfId="8090" xr:uid="{00000000-0005-0000-0000-0000D01D0000}"/>
    <cellStyle name="SAPBEXstdData" xfId="6114" xr:uid="{00000000-0005-0000-0000-0000D11D0000}"/>
    <cellStyle name="SAPBEXstdData 10" xfId="6115" xr:uid="{00000000-0005-0000-0000-0000D21D0000}"/>
    <cellStyle name="SAPBEXstdData 2" xfId="6116" xr:uid="{00000000-0005-0000-0000-0000D31D0000}"/>
    <cellStyle name="SAPBEXstdData 3" xfId="6117" xr:uid="{00000000-0005-0000-0000-0000D41D0000}"/>
    <cellStyle name="SAPBEXstdData 4" xfId="6118" xr:uid="{00000000-0005-0000-0000-0000D51D0000}"/>
    <cellStyle name="SAPBEXstdData 5" xfId="6119" xr:uid="{00000000-0005-0000-0000-0000D61D0000}"/>
    <cellStyle name="SAPBEXstdData 6" xfId="6120" xr:uid="{00000000-0005-0000-0000-0000D71D0000}"/>
    <cellStyle name="SAPBEXstdData 7" xfId="6121" xr:uid="{00000000-0005-0000-0000-0000D81D0000}"/>
    <cellStyle name="SAPBEXstdData 8" xfId="6122" xr:uid="{00000000-0005-0000-0000-0000D91D0000}"/>
    <cellStyle name="SAPBEXstdData 9" xfId="6123" xr:uid="{00000000-0005-0000-0000-0000DA1D0000}"/>
    <cellStyle name="SAPBEXstdData_Segment Detail" xfId="8091" xr:uid="{00000000-0005-0000-0000-0000DB1D0000}"/>
    <cellStyle name="SAPBEXstdDataEmph" xfId="6124" xr:uid="{00000000-0005-0000-0000-0000DC1D0000}"/>
    <cellStyle name="SAPBEXstdDataEmph 10" xfId="6125" xr:uid="{00000000-0005-0000-0000-0000DD1D0000}"/>
    <cellStyle name="SAPBEXstdDataEmph 2" xfId="6126" xr:uid="{00000000-0005-0000-0000-0000DE1D0000}"/>
    <cellStyle name="SAPBEXstdDataEmph 3" xfId="6127" xr:uid="{00000000-0005-0000-0000-0000DF1D0000}"/>
    <cellStyle name="SAPBEXstdDataEmph 4" xfId="6128" xr:uid="{00000000-0005-0000-0000-0000E01D0000}"/>
    <cellStyle name="SAPBEXstdDataEmph 5" xfId="6129" xr:uid="{00000000-0005-0000-0000-0000E11D0000}"/>
    <cellStyle name="SAPBEXstdDataEmph 6" xfId="6130" xr:uid="{00000000-0005-0000-0000-0000E21D0000}"/>
    <cellStyle name="SAPBEXstdDataEmph 7" xfId="6131" xr:uid="{00000000-0005-0000-0000-0000E31D0000}"/>
    <cellStyle name="SAPBEXstdDataEmph 8" xfId="6132" xr:uid="{00000000-0005-0000-0000-0000E41D0000}"/>
    <cellStyle name="SAPBEXstdDataEmph 9" xfId="6133" xr:uid="{00000000-0005-0000-0000-0000E51D0000}"/>
    <cellStyle name="SAPBEXstdDataEmph_Segment Detail" xfId="8092" xr:uid="{00000000-0005-0000-0000-0000E61D0000}"/>
    <cellStyle name="SAPBEXstdItem" xfId="6134" xr:uid="{00000000-0005-0000-0000-0000E71D0000}"/>
    <cellStyle name="SAPBEXstdItem 10" xfId="6135" xr:uid="{00000000-0005-0000-0000-0000E81D0000}"/>
    <cellStyle name="SAPBEXstdItem 2" xfId="6136" xr:uid="{00000000-0005-0000-0000-0000E91D0000}"/>
    <cellStyle name="SAPBEXstdItem 3" xfId="6137" xr:uid="{00000000-0005-0000-0000-0000EA1D0000}"/>
    <cellStyle name="SAPBEXstdItem 4" xfId="6138" xr:uid="{00000000-0005-0000-0000-0000EB1D0000}"/>
    <cellStyle name="SAPBEXstdItem 5" xfId="6139" xr:uid="{00000000-0005-0000-0000-0000EC1D0000}"/>
    <cellStyle name="SAPBEXstdItem 6" xfId="6140" xr:uid="{00000000-0005-0000-0000-0000ED1D0000}"/>
    <cellStyle name="SAPBEXstdItem 7" xfId="6141" xr:uid="{00000000-0005-0000-0000-0000EE1D0000}"/>
    <cellStyle name="SAPBEXstdItem 8" xfId="6142" xr:uid="{00000000-0005-0000-0000-0000EF1D0000}"/>
    <cellStyle name="SAPBEXstdItem 9" xfId="6143" xr:uid="{00000000-0005-0000-0000-0000F01D0000}"/>
    <cellStyle name="SAPBEXstdItem_Segment Detail" xfId="8093" xr:uid="{00000000-0005-0000-0000-0000F11D0000}"/>
    <cellStyle name="SAPBEXtitle" xfId="6144" xr:uid="{00000000-0005-0000-0000-0000F21D0000}"/>
    <cellStyle name="SAPBEXtitle 10" xfId="6145" xr:uid="{00000000-0005-0000-0000-0000F31D0000}"/>
    <cellStyle name="SAPBEXtitle 2" xfId="6146" xr:uid="{00000000-0005-0000-0000-0000F41D0000}"/>
    <cellStyle name="SAPBEXtitle 3" xfId="6147" xr:uid="{00000000-0005-0000-0000-0000F51D0000}"/>
    <cellStyle name="SAPBEXtitle 4" xfId="6148" xr:uid="{00000000-0005-0000-0000-0000F61D0000}"/>
    <cellStyle name="SAPBEXtitle 5" xfId="6149" xr:uid="{00000000-0005-0000-0000-0000F71D0000}"/>
    <cellStyle name="SAPBEXtitle 6" xfId="6150" xr:uid="{00000000-0005-0000-0000-0000F81D0000}"/>
    <cellStyle name="SAPBEXtitle 7" xfId="6151" xr:uid="{00000000-0005-0000-0000-0000F91D0000}"/>
    <cellStyle name="SAPBEXtitle 8" xfId="6152" xr:uid="{00000000-0005-0000-0000-0000FA1D0000}"/>
    <cellStyle name="SAPBEXtitle 9" xfId="6153" xr:uid="{00000000-0005-0000-0000-0000FB1D0000}"/>
    <cellStyle name="SAPBEXtitle_Segment Detail" xfId="8094" xr:uid="{00000000-0005-0000-0000-0000FC1D0000}"/>
    <cellStyle name="SAPBEXundefined" xfId="6154" xr:uid="{00000000-0005-0000-0000-0000FD1D0000}"/>
    <cellStyle name="SAPBEXundefined 10" xfId="6155" xr:uid="{00000000-0005-0000-0000-0000FE1D0000}"/>
    <cellStyle name="SAPBEXundefined 2" xfId="6156" xr:uid="{00000000-0005-0000-0000-0000FF1D0000}"/>
    <cellStyle name="SAPBEXundefined 3" xfId="6157" xr:uid="{00000000-0005-0000-0000-0000001E0000}"/>
    <cellStyle name="SAPBEXundefined 4" xfId="6158" xr:uid="{00000000-0005-0000-0000-0000011E0000}"/>
    <cellStyle name="SAPBEXundefined 5" xfId="6159" xr:uid="{00000000-0005-0000-0000-0000021E0000}"/>
    <cellStyle name="SAPBEXundefined 6" xfId="6160" xr:uid="{00000000-0005-0000-0000-0000031E0000}"/>
    <cellStyle name="SAPBEXundefined 7" xfId="6161" xr:uid="{00000000-0005-0000-0000-0000041E0000}"/>
    <cellStyle name="SAPBEXundefined 8" xfId="6162" xr:uid="{00000000-0005-0000-0000-0000051E0000}"/>
    <cellStyle name="SAPBEXundefined 9" xfId="6163" xr:uid="{00000000-0005-0000-0000-0000061E0000}"/>
    <cellStyle name="SAPBEXundefined_Segment Detail" xfId="8095" xr:uid="{00000000-0005-0000-0000-0000071E0000}"/>
    <cellStyle name="Section1" xfId="6164" xr:uid="{00000000-0005-0000-0000-0000081E0000}"/>
    <cellStyle name="Section1 10" xfId="6165" xr:uid="{00000000-0005-0000-0000-0000091E0000}"/>
    <cellStyle name="Section1 10 2" xfId="6564" xr:uid="{00000000-0005-0000-0000-00000A1E0000}"/>
    <cellStyle name="Section1 10 2 2" xfId="7188" xr:uid="{00000000-0005-0000-0000-00000B1E0000}"/>
    <cellStyle name="Section1 10 2_Segment Detail" xfId="8098" xr:uid="{00000000-0005-0000-0000-00000C1E0000}"/>
    <cellStyle name="Section1 10 3" xfId="7189" xr:uid="{00000000-0005-0000-0000-00000D1E0000}"/>
    <cellStyle name="Section1 10_Segment Detail" xfId="8097" xr:uid="{00000000-0005-0000-0000-00000E1E0000}"/>
    <cellStyle name="Section1 11" xfId="6563" xr:uid="{00000000-0005-0000-0000-00000F1E0000}"/>
    <cellStyle name="Section1 11 2" xfId="7190" xr:uid="{00000000-0005-0000-0000-0000101E0000}"/>
    <cellStyle name="Section1 11_Segment Detail" xfId="8099" xr:uid="{00000000-0005-0000-0000-0000111E0000}"/>
    <cellStyle name="Section1 12" xfId="7191" xr:uid="{00000000-0005-0000-0000-0000121E0000}"/>
    <cellStyle name="Section1 2" xfId="6166" xr:uid="{00000000-0005-0000-0000-0000131E0000}"/>
    <cellStyle name="Section1 2 2" xfId="6565" xr:uid="{00000000-0005-0000-0000-0000141E0000}"/>
    <cellStyle name="Section1 2 2 2" xfId="7192" xr:uid="{00000000-0005-0000-0000-0000151E0000}"/>
    <cellStyle name="Section1 2 2_Segment Detail" xfId="8101" xr:uid="{00000000-0005-0000-0000-0000161E0000}"/>
    <cellStyle name="Section1 2 3" xfId="7193" xr:uid="{00000000-0005-0000-0000-0000171E0000}"/>
    <cellStyle name="Section1 2_Segment Detail" xfId="8100" xr:uid="{00000000-0005-0000-0000-0000181E0000}"/>
    <cellStyle name="Section1 3" xfId="6167" xr:uid="{00000000-0005-0000-0000-0000191E0000}"/>
    <cellStyle name="Section1 3 2" xfId="6566" xr:uid="{00000000-0005-0000-0000-00001A1E0000}"/>
    <cellStyle name="Section1 3 2 2" xfId="7194" xr:uid="{00000000-0005-0000-0000-00001B1E0000}"/>
    <cellStyle name="Section1 3 2_Segment Detail" xfId="8103" xr:uid="{00000000-0005-0000-0000-00001C1E0000}"/>
    <cellStyle name="Section1 3 3" xfId="7195" xr:uid="{00000000-0005-0000-0000-00001D1E0000}"/>
    <cellStyle name="Section1 3_Segment Detail" xfId="8102" xr:uid="{00000000-0005-0000-0000-00001E1E0000}"/>
    <cellStyle name="Section1 4" xfId="6168" xr:uid="{00000000-0005-0000-0000-00001F1E0000}"/>
    <cellStyle name="Section1 4 2" xfId="6567" xr:uid="{00000000-0005-0000-0000-0000201E0000}"/>
    <cellStyle name="Section1 4 2 2" xfId="7196" xr:uid="{00000000-0005-0000-0000-0000211E0000}"/>
    <cellStyle name="Section1 4 2_Segment Detail" xfId="8105" xr:uid="{00000000-0005-0000-0000-0000221E0000}"/>
    <cellStyle name="Section1 4 3" xfId="7197" xr:uid="{00000000-0005-0000-0000-0000231E0000}"/>
    <cellStyle name="Section1 4_Segment Detail" xfId="8104" xr:uid="{00000000-0005-0000-0000-0000241E0000}"/>
    <cellStyle name="Section1 5" xfId="6169" xr:uid="{00000000-0005-0000-0000-0000251E0000}"/>
    <cellStyle name="Section1 5 2" xfId="6568" xr:uid="{00000000-0005-0000-0000-0000261E0000}"/>
    <cellStyle name="Section1 5 2 2" xfId="7198" xr:uid="{00000000-0005-0000-0000-0000271E0000}"/>
    <cellStyle name="Section1 5 2_Segment Detail" xfId="8107" xr:uid="{00000000-0005-0000-0000-0000281E0000}"/>
    <cellStyle name="Section1 5 3" xfId="7199" xr:uid="{00000000-0005-0000-0000-0000291E0000}"/>
    <cellStyle name="Section1 5_Segment Detail" xfId="8106" xr:uid="{00000000-0005-0000-0000-00002A1E0000}"/>
    <cellStyle name="Section1 6" xfId="6170" xr:uid="{00000000-0005-0000-0000-00002B1E0000}"/>
    <cellStyle name="Section1 6 2" xfId="6569" xr:uid="{00000000-0005-0000-0000-00002C1E0000}"/>
    <cellStyle name="Section1 6 2 2" xfId="7200" xr:uid="{00000000-0005-0000-0000-00002D1E0000}"/>
    <cellStyle name="Section1 6 2_Segment Detail" xfId="8109" xr:uid="{00000000-0005-0000-0000-00002E1E0000}"/>
    <cellStyle name="Section1 6 3" xfId="7201" xr:uid="{00000000-0005-0000-0000-00002F1E0000}"/>
    <cellStyle name="Section1 6_Segment Detail" xfId="8108" xr:uid="{00000000-0005-0000-0000-0000301E0000}"/>
    <cellStyle name="Section1 7" xfId="6171" xr:uid="{00000000-0005-0000-0000-0000311E0000}"/>
    <cellStyle name="Section1 7 2" xfId="6570" xr:uid="{00000000-0005-0000-0000-0000321E0000}"/>
    <cellStyle name="Section1 7 2 2" xfId="7202" xr:uid="{00000000-0005-0000-0000-0000331E0000}"/>
    <cellStyle name="Section1 7 2_Segment Detail" xfId="8111" xr:uid="{00000000-0005-0000-0000-0000341E0000}"/>
    <cellStyle name="Section1 7 3" xfId="7203" xr:uid="{00000000-0005-0000-0000-0000351E0000}"/>
    <cellStyle name="Section1 7_Segment Detail" xfId="8110" xr:uid="{00000000-0005-0000-0000-0000361E0000}"/>
    <cellStyle name="Section1 8" xfId="6172" xr:uid="{00000000-0005-0000-0000-0000371E0000}"/>
    <cellStyle name="Section1 8 2" xfId="6571" xr:uid="{00000000-0005-0000-0000-0000381E0000}"/>
    <cellStyle name="Section1 8 2 2" xfId="7204" xr:uid="{00000000-0005-0000-0000-0000391E0000}"/>
    <cellStyle name="Section1 8 2_Segment Detail" xfId="8113" xr:uid="{00000000-0005-0000-0000-00003A1E0000}"/>
    <cellStyle name="Section1 8 3" xfId="7205" xr:uid="{00000000-0005-0000-0000-00003B1E0000}"/>
    <cellStyle name="Section1 8_Segment Detail" xfId="8112" xr:uid="{00000000-0005-0000-0000-00003C1E0000}"/>
    <cellStyle name="Section1 9" xfId="6173" xr:uid="{00000000-0005-0000-0000-00003D1E0000}"/>
    <cellStyle name="Section1 9 2" xfId="6572" xr:uid="{00000000-0005-0000-0000-00003E1E0000}"/>
    <cellStyle name="Section1 9 2 2" xfId="7206" xr:uid="{00000000-0005-0000-0000-00003F1E0000}"/>
    <cellStyle name="Section1 9 2_Segment Detail" xfId="8115" xr:uid="{00000000-0005-0000-0000-0000401E0000}"/>
    <cellStyle name="Section1 9 3" xfId="7207" xr:uid="{00000000-0005-0000-0000-0000411E0000}"/>
    <cellStyle name="Section1 9_Segment Detail" xfId="8114" xr:uid="{00000000-0005-0000-0000-0000421E0000}"/>
    <cellStyle name="Section1_Segment Detail" xfId="8096" xr:uid="{00000000-0005-0000-0000-0000431E0000}"/>
    <cellStyle name="Section2" xfId="6174" xr:uid="{00000000-0005-0000-0000-0000441E0000}"/>
    <cellStyle name="Section2 10" xfId="6175" xr:uid="{00000000-0005-0000-0000-0000451E0000}"/>
    <cellStyle name="Section2 10 2" xfId="6574" xr:uid="{00000000-0005-0000-0000-0000461E0000}"/>
    <cellStyle name="Section2 10 2 2" xfId="7208" xr:uid="{00000000-0005-0000-0000-0000471E0000}"/>
    <cellStyle name="Section2 10 2_Segment Detail" xfId="8118" xr:uid="{00000000-0005-0000-0000-0000481E0000}"/>
    <cellStyle name="Section2 10 3" xfId="7209" xr:uid="{00000000-0005-0000-0000-0000491E0000}"/>
    <cellStyle name="Section2 10_Segment Detail" xfId="8117" xr:uid="{00000000-0005-0000-0000-00004A1E0000}"/>
    <cellStyle name="Section2 11" xfId="6573" xr:uid="{00000000-0005-0000-0000-00004B1E0000}"/>
    <cellStyle name="Section2 11 2" xfId="7210" xr:uid="{00000000-0005-0000-0000-00004C1E0000}"/>
    <cellStyle name="Section2 11_Segment Detail" xfId="8119" xr:uid="{00000000-0005-0000-0000-00004D1E0000}"/>
    <cellStyle name="Section2 12" xfId="7211" xr:uid="{00000000-0005-0000-0000-00004E1E0000}"/>
    <cellStyle name="Section2 2" xfId="6176" xr:uid="{00000000-0005-0000-0000-00004F1E0000}"/>
    <cellStyle name="Section2 2 2" xfId="6575" xr:uid="{00000000-0005-0000-0000-0000501E0000}"/>
    <cellStyle name="Section2 2 2 2" xfId="7212" xr:uid="{00000000-0005-0000-0000-0000511E0000}"/>
    <cellStyle name="Section2 2 2_Segment Detail" xfId="8121" xr:uid="{00000000-0005-0000-0000-0000521E0000}"/>
    <cellStyle name="Section2 2 3" xfId="7213" xr:uid="{00000000-0005-0000-0000-0000531E0000}"/>
    <cellStyle name="Section2 2_Segment Detail" xfId="8120" xr:uid="{00000000-0005-0000-0000-0000541E0000}"/>
    <cellStyle name="Section2 3" xfId="6177" xr:uid="{00000000-0005-0000-0000-0000551E0000}"/>
    <cellStyle name="Section2 3 2" xfId="6576" xr:uid="{00000000-0005-0000-0000-0000561E0000}"/>
    <cellStyle name="Section2 3 2 2" xfId="7214" xr:uid="{00000000-0005-0000-0000-0000571E0000}"/>
    <cellStyle name="Section2 3 2_Segment Detail" xfId="8123" xr:uid="{00000000-0005-0000-0000-0000581E0000}"/>
    <cellStyle name="Section2 3 3" xfId="7215" xr:uid="{00000000-0005-0000-0000-0000591E0000}"/>
    <cellStyle name="Section2 3_Segment Detail" xfId="8122" xr:uid="{00000000-0005-0000-0000-00005A1E0000}"/>
    <cellStyle name="Section2 4" xfId="6178" xr:uid="{00000000-0005-0000-0000-00005B1E0000}"/>
    <cellStyle name="Section2 4 2" xfId="6577" xr:uid="{00000000-0005-0000-0000-00005C1E0000}"/>
    <cellStyle name="Section2 4 2 2" xfId="7216" xr:uid="{00000000-0005-0000-0000-00005D1E0000}"/>
    <cellStyle name="Section2 4 2_Segment Detail" xfId="8125" xr:uid="{00000000-0005-0000-0000-00005E1E0000}"/>
    <cellStyle name="Section2 4 3" xfId="7217" xr:uid="{00000000-0005-0000-0000-00005F1E0000}"/>
    <cellStyle name="Section2 4_Segment Detail" xfId="8124" xr:uid="{00000000-0005-0000-0000-0000601E0000}"/>
    <cellStyle name="Section2 5" xfId="6179" xr:uid="{00000000-0005-0000-0000-0000611E0000}"/>
    <cellStyle name="Section2 5 2" xfId="6578" xr:uid="{00000000-0005-0000-0000-0000621E0000}"/>
    <cellStyle name="Section2 5 2 2" xfId="7218" xr:uid="{00000000-0005-0000-0000-0000631E0000}"/>
    <cellStyle name="Section2 5 2_Segment Detail" xfId="8127" xr:uid="{00000000-0005-0000-0000-0000641E0000}"/>
    <cellStyle name="Section2 5 3" xfId="7219" xr:uid="{00000000-0005-0000-0000-0000651E0000}"/>
    <cellStyle name="Section2 5_Segment Detail" xfId="8126" xr:uid="{00000000-0005-0000-0000-0000661E0000}"/>
    <cellStyle name="Section2 6" xfId="6180" xr:uid="{00000000-0005-0000-0000-0000671E0000}"/>
    <cellStyle name="Section2 6 2" xfId="6579" xr:uid="{00000000-0005-0000-0000-0000681E0000}"/>
    <cellStyle name="Section2 6 2 2" xfId="7220" xr:uid="{00000000-0005-0000-0000-0000691E0000}"/>
    <cellStyle name="Section2 6 2_Segment Detail" xfId="8129" xr:uid="{00000000-0005-0000-0000-00006A1E0000}"/>
    <cellStyle name="Section2 6 3" xfId="7221" xr:uid="{00000000-0005-0000-0000-00006B1E0000}"/>
    <cellStyle name="Section2 6_Segment Detail" xfId="8128" xr:uid="{00000000-0005-0000-0000-00006C1E0000}"/>
    <cellStyle name="Section2 7" xfId="6181" xr:uid="{00000000-0005-0000-0000-00006D1E0000}"/>
    <cellStyle name="Section2 7 2" xfId="6580" xr:uid="{00000000-0005-0000-0000-00006E1E0000}"/>
    <cellStyle name="Section2 7 2 2" xfId="7222" xr:uid="{00000000-0005-0000-0000-00006F1E0000}"/>
    <cellStyle name="Section2 7 2_Segment Detail" xfId="8131" xr:uid="{00000000-0005-0000-0000-0000701E0000}"/>
    <cellStyle name="Section2 7 3" xfId="7223" xr:uid="{00000000-0005-0000-0000-0000711E0000}"/>
    <cellStyle name="Section2 7_Segment Detail" xfId="8130" xr:uid="{00000000-0005-0000-0000-0000721E0000}"/>
    <cellStyle name="Section2 8" xfId="6182" xr:uid="{00000000-0005-0000-0000-0000731E0000}"/>
    <cellStyle name="Section2 8 2" xfId="6581" xr:uid="{00000000-0005-0000-0000-0000741E0000}"/>
    <cellStyle name="Section2 8 2 2" xfId="7224" xr:uid="{00000000-0005-0000-0000-0000751E0000}"/>
    <cellStyle name="Section2 8 2_Segment Detail" xfId="8133" xr:uid="{00000000-0005-0000-0000-0000761E0000}"/>
    <cellStyle name="Section2 8 3" xfId="7225" xr:uid="{00000000-0005-0000-0000-0000771E0000}"/>
    <cellStyle name="Section2 8_Segment Detail" xfId="8132" xr:uid="{00000000-0005-0000-0000-0000781E0000}"/>
    <cellStyle name="Section2 9" xfId="6183" xr:uid="{00000000-0005-0000-0000-0000791E0000}"/>
    <cellStyle name="Section2 9 2" xfId="6582" xr:uid="{00000000-0005-0000-0000-00007A1E0000}"/>
    <cellStyle name="Section2 9 2 2" xfId="7226" xr:uid="{00000000-0005-0000-0000-00007B1E0000}"/>
    <cellStyle name="Section2 9 2_Segment Detail" xfId="8135" xr:uid="{00000000-0005-0000-0000-00007C1E0000}"/>
    <cellStyle name="Section2 9 3" xfId="7227" xr:uid="{00000000-0005-0000-0000-00007D1E0000}"/>
    <cellStyle name="Section2 9_Segment Detail" xfId="8134" xr:uid="{00000000-0005-0000-0000-00007E1E0000}"/>
    <cellStyle name="Section2_Segment Detail" xfId="8116" xr:uid="{00000000-0005-0000-0000-00007F1E0000}"/>
    <cellStyle name="Section3" xfId="6184" xr:uid="{00000000-0005-0000-0000-0000801E0000}"/>
    <cellStyle name="Section3 10" xfId="6185" xr:uid="{00000000-0005-0000-0000-0000811E0000}"/>
    <cellStyle name="Section3 10 2" xfId="6584" xr:uid="{00000000-0005-0000-0000-0000821E0000}"/>
    <cellStyle name="Section3 10 2 2" xfId="7228" xr:uid="{00000000-0005-0000-0000-0000831E0000}"/>
    <cellStyle name="Section3 10 2_Segment Detail" xfId="8138" xr:uid="{00000000-0005-0000-0000-0000841E0000}"/>
    <cellStyle name="Section3 10 3" xfId="7229" xr:uid="{00000000-0005-0000-0000-0000851E0000}"/>
    <cellStyle name="Section3 10_Segment Detail" xfId="8137" xr:uid="{00000000-0005-0000-0000-0000861E0000}"/>
    <cellStyle name="Section3 11" xfId="6583" xr:uid="{00000000-0005-0000-0000-0000871E0000}"/>
    <cellStyle name="Section3 11 2" xfId="7230" xr:uid="{00000000-0005-0000-0000-0000881E0000}"/>
    <cellStyle name="Section3 11_Segment Detail" xfId="8139" xr:uid="{00000000-0005-0000-0000-0000891E0000}"/>
    <cellStyle name="Section3 12" xfId="7231" xr:uid="{00000000-0005-0000-0000-00008A1E0000}"/>
    <cellStyle name="Section3 2" xfId="6186" xr:uid="{00000000-0005-0000-0000-00008B1E0000}"/>
    <cellStyle name="Section3 2 2" xfId="6585" xr:uid="{00000000-0005-0000-0000-00008C1E0000}"/>
    <cellStyle name="Section3 2 2 2" xfId="7232" xr:uid="{00000000-0005-0000-0000-00008D1E0000}"/>
    <cellStyle name="Section3 2 2_Segment Detail" xfId="8141" xr:uid="{00000000-0005-0000-0000-00008E1E0000}"/>
    <cellStyle name="Section3 2 3" xfId="7233" xr:uid="{00000000-0005-0000-0000-00008F1E0000}"/>
    <cellStyle name="Section3 2_Segment Detail" xfId="8140" xr:uid="{00000000-0005-0000-0000-0000901E0000}"/>
    <cellStyle name="Section3 3" xfId="6187" xr:uid="{00000000-0005-0000-0000-0000911E0000}"/>
    <cellStyle name="Section3 3 2" xfId="6586" xr:uid="{00000000-0005-0000-0000-0000921E0000}"/>
    <cellStyle name="Section3 3 2 2" xfId="7234" xr:uid="{00000000-0005-0000-0000-0000931E0000}"/>
    <cellStyle name="Section3 3 2_Segment Detail" xfId="8143" xr:uid="{00000000-0005-0000-0000-0000941E0000}"/>
    <cellStyle name="Section3 3 3" xfId="7235" xr:uid="{00000000-0005-0000-0000-0000951E0000}"/>
    <cellStyle name="Section3 3_Segment Detail" xfId="8142" xr:uid="{00000000-0005-0000-0000-0000961E0000}"/>
    <cellStyle name="Section3 4" xfId="6188" xr:uid="{00000000-0005-0000-0000-0000971E0000}"/>
    <cellStyle name="Section3 4 2" xfId="6587" xr:uid="{00000000-0005-0000-0000-0000981E0000}"/>
    <cellStyle name="Section3 4 2 2" xfId="7236" xr:uid="{00000000-0005-0000-0000-0000991E0000}"/>
    <cellStyle name="Section3 4 2_Segment Detail" xfId="8145" xr:uid="{00000000-0005-0000-0000-00009A1E0000}"/>
    <cellStyle name="Section3 4 3" xfId="7237" xr:uid="{00000000-0005-0000-0000-00009B1E0000}"/>
    <cellStyle name="Section3 4_Segment Detail" xfId="8144" xr:uid="{00000000-0005-0000-0000-00009C1E0000}"/>
    <cellStyle name="Section3 5" xfId="6189" xr:uid="{00000000-0005-0000-0000-00009D1E0000}"/>
    <cellStyle name="Section3 5 2" xfId="6588" xr:uid="{00000000-0005-0000-0000-00009E1E0000}"/>
    <cellStyle name="Section3 5 2 2" xfId="7238" xr:uid="{00000000-0005-0000-0000-00009F1E0000}"/>
    <cellStyle name="Section3 5 2_Segment Detail" xfId="8147" xr:uid="{00000000-0005-0000-0000-0000A01E0000}"/>
    <cellStyle name="Section3 5 3" xfId="7239" xr:uid="{00000000-0005-0000-0000-0000A11E0000}"/>
    <cellStyle name="Section3 5_Segment Detail" xfId="8146" xr:uid="{00000000-0005-0000-0000-0000A21E0000}"/>
    <cellStyle name="Section3 6" xfId="6190" xr:uid="{00000000-0005-0000-0000-0000A31E0000}"/>
    <cellStyle name="Section3 6 2" xfId="6589" xr:uid="{00000000-0005-0000-0000-0000A41E0000}"/>
    <cellStyle name="Section3 6 2 2" xfId="7240" xr:uid="{00000000-0005-0000-0000-0000A51E0000}"/>
    <cellStyle name="Section3 6 2_Segment Detail" xfId="8149" xr:uid="{00000000-0005-0000-0000-0000A61E0000}"/>
    <cellStyle name="Section3 6 3" xfId="7241" xr:uid="{00000000-0005-0000-0000-0000A71E0000}"/>
    <cellStyle name="Section3 6_Segment Detail" xfId="8148" xr:uid="{00000000-0005-0000-0000-0000A81E0000}"/>
    <cellStyle name="Section3 7" xfId="6191" xr:uid="{00000000-0005-0000-0000-0000A91E0000}"/>
    <cellStyle name="Section3 7 2" xfId="6590" xr:uid="{00000000-0005-0000-0000-0000AA1E0000}"/>
    <cellStyle name="Section3 7 2 2" xfId="7242" xr:uid="{00000000-0005-0000-0000-0000AB1E0000}"/>
    <cellStyle name="Section3 7 2_Segment Detail" xfId="8151" xr:uid="{00000000-0005-0000-0000-0000AC1E0000}"/>
    <cellStyle name="Section3 7 3" xfId="7243" xr:uid="{00000000-0005-0000-0000-0000AD1E0000}"/>
    <cellStyle name="Section3 7_Segment Detail" xfId="8150" xr:uid="{00000000-0005-0000-0000-0000AE1E0000}"/>
    <cellStyle name="Section3 8" xfId="6192" xr:uid="{00000000-0005-0000-0000-0000AF1E0000}"/>
    <cellStyle name="Section3 8 2" xfId="6591" xr:uid="{00000000-0005-0000-0000-0000B01E0000}"/>
    <cellStyle name="Section3 8 2 2" xfId="7244" xr:uid="{00000000-0005-0000-0000-0000B11E0000}"/>
    <cellStyle name="Section3 8 2_Segment Detail" xfId="8153" xr:uid="{00000000-0005-0000-0000-0000B21E0000}"/>
    <cellStyle name="Section3 8 3" xfId="7245" xr:uid="{00000000-0005-0000-0000-0000B31E0000}"/>
    <cellStyle name="Section3 8_Segment Detail" xfId="8152" xr:uid="{00000000-0005-0000-0000-0000B41E0000}"/>
    <cellStyle name="Section3 9" xfId="6193" xr:uid="{00000000-0005-0000-0000-0000B51E0000}"/>
    <cellStyle name="Section3 9 2" xfId="6592" xr:uid="{00000000-0005-0000-0000-0000B61E0000}"/>
    <cellStyle name="Section3 9 2 2" xfId="7246" xr:uid="{00000000-0005-0000-0000-0000B71E0000}"/>
    <cellStyle name="Section3 9 2_Segment Detail" xfId="8155" xr:uid="{00000000-0005-0000-0000-0000B81E0000}"/>
    <cellStyle name="Section3 9 3" xfId="7247" xr:uid="{00000000-0005-0000-0000-0000B91E0000}"/>
    <cellStyle name="Section3 9_Segment Detail" xfId="8154" xr:uid="{00000000-0005-0000-0000-0000BA1E0000}"/>
    <cellStyle name="Section3_Segment Detail" xfId="8136" xr:uid="{00000000-0005-0000-0000-0000BB1E0000}"/>
    <cellStyle name="Separador de milhares [0]_2000-2001 Dry Mixes Volumes per Category" xfId="6194" xr:uid="{00000000-0005-0000-0000-0000BC1E0000}"/>
    <cellStyle name="Separador de milhares_2000-2001 Dry Mixes Volumes per Category" xfId="6195" xr:uid="{00000000-0005-0000-0000-0000BD1E0000}"/>
    <cellStyle name="Single Accounting" xfId="6196" xr:uid="{00000000-0005-0000-0000-0000BE1E0000}"/>
    <cellStyle name="Small" xfId="6197" xr:uid="{00000000-0005-0000-0000-0000BF1E0000}"/>
    <cellStyle name="Standaard_laroux" xfId="6198" xr:uid="{00000000-0005-0000-0000-0000C01E0000}"/>
    <cellStyle name="standard" xfId="6199" xr:uid="{00000000-0005-0000-0000-0000C11E0000}"/>
    <cellStyle name="STD" xfId="6200" xr:uid="{00000000-0005-0000-0000-0000C21E0000}"/>
    <cellStyle name="Striping" xfId="6729" xr:uid="{00000000-0005-0000-0000-0000C31E0000}"/>
    <cellStyle name="STYL1 - Style1" xfId="6201" xr:uid="{00000000-0005-0000-0000-0000C41E0000}"/>
    <cellStyle name="STYL2 - Style2" xfId="6202" xr:uid="{00000000-0005-0000-0000-0000C51E0000}"/>
    <cellStyle name="Style 1" xfId="6203" xr:uid="{00000000-0005-0000-0000-0000C61E0000}"/>
    <cellStyle name="Style 2" xfId="6204" xr:uid="{00000000-0005-0000-0000-0000C71E0000}"/>
    <cellStyle name="Style 21" xfId="6205" xr:uid="{00000000-0005-0000-0000-0000C81E0000}"/>
    <cellStyle name="Style 21 10" xfId="6206" xr:uid="{00000000-0005-0000-0000-0000C91E0000}"/>
    <cellStyle name="Style 21 10 2" xfId="7248" xr:uid="{00000000-0005-0000-0000-0000CA1E0000}"/>
    <cellStyle name="Style 21 10_Segment Detail" xfId="8157" xr:uid="{00000000-0005-0000-0000-0000CB1E0000}"/>
    <cellStyle name="Style 21 11" xfId="7249" xr:uid="{00000000-0005-0000-0000-0000CC1E0000}"/>
    <cellStyle name="Style 21 2" xfId="6207" xr:uid="{00000000-0005-0000-0000-0000CD1E0000}"/>
    <cellStyle name="Style 21 2 2" xfId="7250" xr:uid="{00000000-0005-0000-0000-0000CE1E0000}"/>
    <cellStyle name="Style 21 2_Segment Detail" xfId="8158" xr:uid="{00000000-0005-0000-0000-0000CF1E0000}"/>
    <cellStyle name="Style 21 3" xfId="6208" xr:uid="{00000000-0005-0000-0000-0000D01E0000}"/>
    <cellStyle name="Style 21 3 2" xfId="7251" xr:uid="{00000000-0005-0000-0000-0000D11E0000}"/>
    <cellStyle name="Style 21 3_Segment Detail" xfId="8159" xr:uid="{00000000-0005-0000-0000-0000D21E0000}"/>
    <cellStyle name="Style 21 4" xfId="6209" xr:uid="{00000000-0005-0000-0000-0000D31E0000}"/>
    <cellStyle name="Style 21 4 2" xfId="7252" xr:uid="{00000000-0005-0000-0000-0000D41E0000}"/>
    <cellStyle name="Style 21 4_Segment Detail" xfId="8160" xr:uid="{00000000-0005-0000-0000-0000D51E0000}"/>
    <cellStyle name="Style 21 5" xfId="6210" xr:uid="{00000000-0005-0000-0000-0000D61E0000}"/>
    <cellStyle name="Style 21 5 2" xfId="7253" xr:uid="{00000000-0005-0000-0000-0000D71E0000}"/>
    <cellStyle name="Style 21 5_Segment Detail" xfId="8161" xr:uid="{00000000-0005-0000-0000-0000D81E0000}"/>
    <cellStyle name="Style 21 6" xfId="6211" xr:uid="{00000000-0005-0000-0000-0000D91E0000}"/>
    <cellStyle name="Style 21 6 2" xfId="7254" xr:uid="{00000000-0005-0000-0000-0000DA1E0000}"/>
    <cellStyle name="Style 21 6_Segment Detail" xfId="8162" xr:uid="{00000000-0005-0000-0000-0000DB1E0000}"/>
    <cellStyle name="Style 21 7" xfId="6212" xr:uid="{00000000-0005-0000-0000-0000DC1E0000}"/>
    <cellStyle name="Style 21 7 2" xfId="7255" xr:uid="{00000000-0005-0000-0000-0000DD1E0000}"/>
    <cellStyle name="Style 21 7_Segment Detail" xfId="8163" xr:uid="{00000000-0005-0000-0000-0000DE1E0000}"/>
    <cellStyle name="Style 21 8" xfId="6213" xr:uid="{00000000-0005-0000-0000-0000DF1E0000}"/>
    <cellStyle name="Style 21 8 2" xfId="7256" xr:uid="{00000000-0005-0000-0000-0000E01E0000}"/>
    <cellStyle name="Style 21 8_Segment Detail" xfId="8164" xr:uid="{00000000-0005-0000-0000-0000E11E0000}"/>
    <cellStyle name="Style 21 9" xfId="6214" xr:uid="{00000000-0005-0000-0000-0000E21E0000}"/>
    <cellStyle name="Style 21 9 2" xfId="7257" xr:uid="{00000000-0005-0000-0000-0000E31E0000}"/>
    <cellStyle name="Style 21 9_Segment Detail" xfId="8165" xr:uid="{00000000-0005-0000-0000-0000E41E0000}"/>
    <cellStyle name="Style 21_Segment Detail" xfId="8156" xr:uid="{00000000-0005-0000-0000-0000E51E0000}"/>
    <cellStyle name="Style 3" xfId="6215" xr:uid="{00000000-0005-0000-0000-0000E61E0000}"/>
    <cellStyle name="Style 35" xfId="6216" xr:uid="{00000000-0005-0000-0000-0000E71E0000}"/>
    <cellStyle name="Style 35 10" xfId="6217" xr:uid="{00000000-0005-0000-0000-0000E81E0000}"/>
    <cellStyle name="Style 35 2" xfId="6218" xr:uid="{00000000-0005-0000-0000-0000E91E0000}"/>
    <cellStyle name="Style 35 3" xfId="6219" xr:uid="{00000000-0005-0000-0000-0000EA1E0000}"/>
    <cellStyle name="Style 35 4" xfId="6220" xr:uid="{00000000-0005-0000-0000-0000EB1E0000}"/>
    <cellStyle name="Style 35 5" xfId="6221" xr:uid="{00000000-0005-0000-0000-0000EC1E0000}"/>
    <cellStyle name="Style 35 6" xfId="6222" xr:uid="{00000000-0005-0000-0000-0000ED1E0000}"/>
    <cellStyle name="Style 35 7" xfId="6223" xr:uid="{00000000-0005-0000-0000-0000EE1E0000}"/>
    <cellStyle name="Style 35 8" xfId="6224" xr:uid="{00000000-0005-0000-0000-0000EF1E0000}"/>
    <cellStyle name="Style 35 9" xfId="6225" xr:uid="{00000000-0005-0000-0000-0000F01E0000}"/>
    <cellStyle name="Style 35_Segment Detail" xfId="8166" xr:uid="{00000000-0005-0000-0000-0000F11E0000}"/>
    <cellStyle name="Style 36" xfId="6226" xr:uid="{00000000-0005-0000-0000-0000F21E0000}"/>
    <cellStyle name="Style 36 10" xfId="6227" xr:uid="{00000000-0005-0000-0000-0000F31E0000}"/>
    <cellStyle name="Style 36 2" xfId="6228" xr:uid="{00000000-0005-0000-0000-0000F41E0000}"/>
    <cellStyle name="Style 36 3" xfId="6229" xr:uid="{00000000-0005-0000-0000-0000F51E0000}"/>
    <cellStyle name="Style 36 4" xfId="6230" xr:uid="{00000000-0005-0000-0000-0000F61E0000}"/>
    <cellStyle name="Style 36 5" xfId="6231" xr:uid="{00000000-0005-0000-0000-0000F71E0000}"/>
    <cellStyle name="Style 36 6" xfId="6232" xr:uid="{00000000-0005-0000-0000-0000F81E0000}"/>
    <cellStyle name="Style 36 7" xfId="6233" xr:uid="{00000000-0005-0000-0000-0000F91E0000}"/>
    <cellStyle name="Style 36 8" xfId="6234" xr:uid="{00000000-0005-0000-0000-0000FA1E0000}"/>
    <cellStyle name="Style 36 9" xfId="6235" xr:uid="{00000000-0005-0000-0000-0000FB1E0000}"/>
    <cellStyle name="Style 36_Segment Detail" xfId="8167" xr:uid="{00000000-0005-0000-0000-0000FC1E0000}"/>
    <cellStyle name="Style 37" xfId="6236" xr:uid="{00000000-0005-0000-0000-0000FD1E0000}"/>
    <cellStyle name="Style 37 10" xfId="6237" xr:uid="{00000000-0005-0000-0000-0000FE1E0000}"/>
    <cellStyle name="Style 37 2" xfId="6238" xr:uid="{00000000-0005-0000-0000-0000FF1E0000}"/>
    <cellStyle name="Style 37 3" xfId="6239" xr:uid="{00000000-0005-0000-0000-0000001F0000}"/>
    <cellStyle name="Style 37 4" xfId="6240" xr:uid="{00000000-0005-0000-0000-0000011F0000}"/>
    <cellStyle name="Style 37 5" xfId="6241" xr:uid="{00000000-0005-0000-0000-0000021F0000}"/>
    <cellStyle name="Style 37 6" xfId="6242" xr:uid="{00000000-0005-0000-0000-0000031F0000}"/>
    <cellStyle name="Style 37 7" xfId="6243" xr:uid="{00000000-0005-0000-0000-0000041F0000}"/>
    <cellStyle name="Style 37 8" xfId="6244" xr:uid="{00000000-0005-0000-0000-0000051F0000}"/>
    <cellStyle name="Style 37 9" xfId="6245" xr:uid="{00000000-0005-0000-0000-0000061F0000}"/>
    <cellStyle name="Style 37_Segment Detail" xfId="8168" xr:uid="{00000000-0005-0000-0000-0000071F0000}"/>
    <cellStyle name="Style 39" xfId="6246" xr:uid="{00000000-0005-0000-0000-0000081F0000}"/>
    <cellStyle name="Style 39 10" xfId="6247" xr:uid="{00000000-0005-0000-0000-0000091F0000}"/>
    <cellStyle name="Style 39 2" xfId="6248" xr:uid="{00000000-0005-0000-0000-00000A1F0000}"/>
    <cellStyle name="Style 39 3" xfId="6249" xr:uid="{00000000-0005-0000-0000-00000B1F0000}"/>
    <cellStyle name="Style 39 4" xfId="6250" xr:uid="{00000000-0005-0000-0000-00000C1F0000}"/>
    <cellStyle name="Style 39 5" xfId="6251" xr:uid="{00000000-0005-0000-0000-00000D1F0000}"/>
    <cellStyle name="Style 39 6" xfId="6252" xr:uid="{00000000-0005-0000-0000-00000E1F0000}"/>
    <cellStyle name="Style 39 7" xfId="6253" xr:uid="{00000000-0005-0000-0000-00000F1F0000}"/>
    <cellStyle name="Style 39 8" xfId="6254" xr:uid="{00000000-0005-0000-0000-0000101F0000}"/>
    <cellStyle name="Style 39 9" xfId="6255" xr:uid="{00000000-0005-0000-0000-0000111F0000}"/>
    <cellStyle name="Style 39_Segment Detail" xfId="8169" xr:uid="{00000000-0005-0000-0000-0000121F0000}"/>
    <cellStyle name="Style 4" xfId="6256" xr:uid="{00000000-0005-0000-0000-0000131F0000}"/>
    <cellStyle name="Style 40" xfId="6257" xr:uid="{00000000-0005-0000-0000-0000141F0000}"/>
    <cellStyle name="Style 40 10" xfId="6258" xr:uid="{00000000-0005-0000-0000-0000151F0000}"/>
    <cellStyle name="Style 40 2" xfId="6259" xr:uid="{00000000-0005-0000-0000-0000161F0000}"/>
    <cellStyle name="Style 40 3" xfId="6260" xr:uid="{00000000-0005-0000-0000-0000171F0000}"/>
    <cellStyle name="Style 40 4" xfId="6261" xr:uid="{00000000-0005-0000-0000-0000181F0000}"/>
    <cellStyle name="Style 40 5" xfId="6262" xr:uid="{00000000-0005-0000-0000-0000191F0000}"/>
    <cellStyle name="Style 40 6" xfId="6263" xr:uid="{00000000-0005-0000-0000-00001A1F0000}"/>
    <cellStyle name="Style 40 7" xfId="6264" xr:uid="{00000000-0005-0000-0000-00001B1F0000}"/>
    <cellStyle name="Style 40 8" xfId="6265" xr:uid="{00000000-0005-0000-0000-00001C1F0000}"/>
    <cellStyle name="Style 40 9" xfId="6266" xr:uid="{00000000-0005-0000-0000-00001D1F0000}"/>
    <cellStyle name="Style 40_Segment Detail" xfId="8170" xr:uid="{00000000-0005-0000-0000-00001E1F0000}"/>
    <cellStyle name="Style 41" xfId="6267" xr:uid="{00000000-0005-0000-0000-00001F1F0000}"/>
    <cellStyle name="Style 41 10" xfId="6268" xr:uid="{00000000-0005-0000-0000-0000201F0000}"/>
    <cellStyle name="Style 41 2" xfId="6269" xr:uid="{00000000-0005-0000-0000-0000211F0000}"/>
    <cellStyle name="Style 41 3" xfId="6270" xr:uid="{00000000-0005-0000-0000-0000221F0000}"/>
    <cellStyle name="Style 41 4" xfId="6271" xr:uid="{00000000-0005-0000-0000-0000231F0000}"/>
    <cellStyle name="Style 41 5" xfId="6272" xr:uid="{00000000-0005-0000-0000-0000241F0000}"/>
    <cellStyle name="Style 41 6" xfId="6273" xr:uid="{00000000-0005-0000-0000-0000251F0000}"/>
    <cellStyle name="Style 41 7" xfId="6274" xr:uid="{00000000-0005-0000-0000-0000261F0000}"/>
    <cellStyle name="Style 41 8" xfId="6275" xr:uid="{00000000-0005-0000-0000-0000271F0000}"/>
    <cellStyle name="Style 41 9" xfId="6276" xr:uid="{00000000-0005-0000-0000-0000281F0000}"/>
    <cellStyle name="Style 41_Segment Detail" xfId="8171" xr:uid="{00000000-0005-0000-0000-0000291F0000}"/>
    <cellStyle name="Style 42" xfId="6277" xr:uid="{00000000-0005-0000-0000-00002A1F0000}"/>
    <cellStyle name="Style 43" xfId="6278" xr:uid="{00000000-0005-0000-0000-00002B1F0000}"/>
    <cellStyle name="Style 43 10" xfId="6279" xr:uid="{00000000-0005-0000-0000-00002C1F0000}"/>
    <cellStyle name="Style 43 2" xfId="6280" xr:uid="{00000000-0005-0000-0000-00002D1F0000}"/>
    <cellStyle name="Style 43 3" xfId="6281" xr:uid="{00000000-0005-0000-0000-00002E1F0000}"/>
    <cellStyle name="Style 43 4" xfId="6282" xr:uid="{00000000-0005-0000-0000-00002F1F0000}"/>
    <cellStyle name="Style 43 5" xfId="6283" xr:uid="{00000000-0005-0000-0000-0000301F0000}"/>
    <cellStyle name="Style 43 6" xfId="6284" xr:uid="{00000000-0005-0000-0000-0000311F0000}"/>
    <cellStyle name="Style 43 7" xfId="6285" xr:uid="{00000000-0005-0000-0000-0000321F0000}"/>
    <cellStyle name="Style 43 8" xfId="6286" xr:uid="{00000000-0005-0000-0000-0000331F0000}"/>
    <cellStyle name="Style 43 9" xfId="6287" xr:uid="{00000000-0005-0000-0000-0000341F0000}"/>
    <cellStyle name="Style 43_Segment Detail" xfId="8172" xr:uid="{00000000-0005-0000-0000-0000351F0000}"/>
    <cellStyle name="Style 44" xfId="6288" xr:uid="{00000000-0005-0000-0000-0000361F0000}"/>
    <cellStyle name="Style 49" xfId="6289" xr:uid="{00000000-0005-0000-0000-0000371F0000}"/>
    <cellStyle name="Style 49 10" xfId="6290" xr:uid="{00000000-0005-0000-0000-0000381F0000}"/>
    <cellStyle name="Style 49 2" xfId="6291" xr:uid="{00000000-0005-0000-0000-0000391F0000}"/>
    <cellStyle name="Style 49 3" xfId="6292" xr:uid="{00000000-0005-0000-0000-00003A1F0000}"/>
    <cellStyle name="Style 49 4" xfId="6293" xr:uid="{00000000-0005-0000-0000-00003B1F0000}"/>
    <cellStyle name="Style 49 5" xfId="6294" xr:uid="{00000000-0005-0000-0000-00003C1F0000}"/>
    <cellStyle name="Style 49 6" xfId="6295" xr:uid="{00000000-0005-0000-0000-00003D1F0000}"/>
    <cellStyle name="Style 49 7" xfId="6296" xr:uid="{00000000-0005-0000-0000-00003E1F0000}"/>
    <cellStyle name="Style 49 8" xfId="6297" xr:uid="{00000000-0005-0000-0000-00003F1F0000}"/>
    <cellStyle name="Style 49 9" xfId="6298" xr:uid="{00000000-0005-0000-0000-0000401F0000}"/>
    <cellStyle name="Style 49_Segment Detail" xfId="8173" xr:uid="{00000000-0005-0000-0000-0000411F0000}"/>
    <cellStyle name="Style 50" xfId="6299" xr:uid="{00000000-0005-0000-0000-0000421F0000}"/>
    <cellStyle name="Style 50 10" xfId="6300" xr:uid="{00000000-0005-0000-0000-0000431F0000}"/>
    <cellStyle name="Style 50 2" xfId="6301" xr:uid="{00000000-0005-0000-0000-0000441F0000}"/>
    <cellStyle name="Style 50 3" xfId="6302" xr:uid="{00000000-0005-0000-0000-0000451F0000}"/>
    <cellStyle name="Style 50 4" xfId="6303" xr:uid="{00000000-0005-0000-0000-0000461F0000}"/>
    <cellStyle name="Style 50 5" xfId="6304" xr:uid="{00000000-0005-0000-0000-0000471F0000}"/>
    <cellStyle name="Style 50 6" xfId="6305" xr:uid="{00000000-0005-0000-0000-0000481F0000}"/>
    <cellStyle name="Style 50 7" xfId="6306" xr:uid="{00000000-0005-0000-0000-0000491F0000}"/>
    <cellStyle name="Style 50 8" xfId="6307" xr:uid="{00000000-0005-0000-0000-00004A1F0000}"/>
    <cellStyle name="Style 50 9" xfId="6308" xr:uid="{00000000-0005-0000-0000-00004B1F0000}"/>
    <cellStyle name="Style 50_Segment Detail" xfId="8174" xr:uid="{00000000-0005-0000-0000-00004C1F0000}"/>
    <cellStyle name="Style 52" xfId="6309" xr:uid="{00000000-0005-0000-0000-00004D1F0000}"/>
    <cellStyle name="Style 53" xfId="6310" xr:uid="{00000000-0005-0000-0000-00004E1F0000}"/>
    <cellStyle name="Style 57" xfId="6311" xr:uid="{00000000-0005-0000-0000-00004F1F0000}"/>
    <cellStyle name="Style 57 10" xfId="6312" xr:uid="{00000000-0005-0000-0000-0000501F0000}"/>
    <cellStyle name="Style 57 2" xfId="6313" xr:uid="{00000000-0005-0000-0000-0000511F0000}"/>
    <cellStyle name="Style 57 3" xfId="6314" xr:uid="{00000000-0005-0000-0000-0000521F0000}"/>
    <cellStyle name="Style 57 4" xfId="6315" xr:uid="{00000000-0005-0000-0000-0000531F0000}"/>
    <cellStyle name="Style 57 5" xfId="6316" xr:uid="{00000000-0005-0000-0000-0000541F0000}"/>
    <cellStyle name="Style 57 6" xfId="6317" xr:uid="{00000000-0005-0000-0000-0000551F0000}"/>
    <cellStyle name="Style 57 7" xfId="6318" xr:uid="{00000000-0005-0000-0000-0000561F0000}"/>
    <cellStyle name="Style 57 8" xfId="6319" xr:uid="{00000000-0005-0000-0000-0000571F0000}"/>
    <cellStyle name="Style 57 9" xfId="6320" xr:uid="{00000000-0005-0000-0000-0000581F0000}"/>
    <cellStyle name="Style 57_Segment Detail" xfId="8175" xr:uid="{00000000-0005-0000-0000-0000591F0000}"/>
    <cellStyle name="Style 58" xfId="6321" xr:uid="{00000000-0005-0000-0000-00005A1F0000}"/>
    <cellStyle name="Style 58 10" xfId="6322" xr:uid="{00000000-0005-0000-0000-00005B1F0000}"/>
    <cellStyle name="Style 58 2" xfId="6323" xr:uid="{00000000-0005-0000-0000-00005C1F0000}"/>
    <cellStyle name="Style 58 3" xfId="6324" xr:uid="{00000000-0005-0000-0000-00005D1F0000}"/>
    <cellStyle name="Style 58 4" xfId="6325" xr:uid="{00000000-0005-0000-0000-00005E1F0000}"/>
    <cellStyle name="Style 58 5" xfId="6326" xr:uid="{00000000-0005-0000-0000-00005F1F0000}"/>
    <cellStyle name="Style 58 6" xfId="6327" xr:uid="{00000000-0005-0000-0000-0000601F0000}"/>
    <cellStyle name="Style 58 7" xfId="6328" xr:uid="{00000000-0005-0000-0000-0000611F0000}"/>
    <cellStyle name="Style 58 8" xfId="6329" xr:uid="{00000000-0005-0000-0000-0000621F0000}"/>
    <cellStyle name="Style 58 9" xfId="6330" xr:uid="{00000000-0005-0000-0000-0000631F0000}"/>
    <cellStyle name="Style 58_Segment Detail" xfId="8176" xr:uid="{00000000-0005-0000-0000-0000641F0000}"/>
    <cellStyle name="Style 60" xfId="6331" xr:uid="{00000000-0005-0000-0000-0000651F0000}"/>
    <cellStyle name="Style 61" xfId="6332" xr:uid="{00000000-0005-0000-0000-0000661F0000}"/>
    <cellStyle name="Style 61 10" xfId="6333" xr:uid="{00000000-0005-0000-0000-0000671F0000}"/>
    <cellStyle name="Style 61 2" xfId="6334" xr:uid="{00000000-0005-0000-0000-0000681F0000}"/>
    <cellStyle name="Style 61 3" xfId="6335" xr:uid="{00000000-0005-0000-0000-0000691F0000}"/>
    <cellStyle name="Style 61 4" xfId="6336" xr:uid="{00000000-0005-0000-0000-00006A1F0000}"/>
    <cellStyle name="Style 61 5" xfId="6337" xr:uid="{00000000-0005-0000-0000-00006B1F0000}"/>
    <cellStyle name="Style 61 6" xfId="6338" xr:uid="{00000000-0005-0000-0000-00006C1F0000}"/>
    <cellStyle name="Style 61 7" xfId="6339" xr:uid="{00000000-0005-0000-0000-00006D1F0000}"/>
    <cellStyle name="Style 61 8" xfId="6340" xr:uid="{00000000-0005-0000-0000-00006E1F0000}"/>
    <cellStyle name="Style 61 9" xfId="6341" xr:uid="{00000000-0005-0000-0000-00006F1F0000}"/>
    <cellStyle name="Style 61_Segment Detail" xfId="8177" xr:uid="{00000000-0005-0000-0000-0000701F0000}"/>
    <cellStyle name="Style 64" xfId="6342" xr:uid="{00000000-0005-0000-0000-0000711F0000}"/>
    <cellStyle name="Style 77" xfId="6343" xr:uid="{00000000-0005-0000-0000-0000721F0000}"/>
    <cellStyle name="Style 77 10" xfId="6344" xr:uid="{00000000-0005-0000-0000-0000731F0000}"/>
    <cellStyle name="Style 77 2" xfId="6345" xr:uid="{00000000-0005-0000-0000-0000741F0000}"/>
    <cellStyle name="Style 77 3" xfId="6346" xr:uid="{00000000-0005-0000-0000-0000751F0000}"/>
    <cellStyle name="Style 77 4" xfId="6347" xr:uid="{00000000-0005-0000-0000-0000761F0000}"/>
    <cellStyle name="Style 77 5" xfId="6348" xr:uid="{00000000-0005-0000-0000-0000771F0000}"/>
    <cellStyle name="Style 77 6" xfId="6349" xr:uid="{00000000-0005-0000-0000-0000781F0000}"/>
    <cellStyle name="Style 77 7" xfId="6350" xr:uid="{00000000-0005-0000-0000-0000791F0000}"/>
    <cellStyle name="Style 77 8" xfId="6351" xr:uid="{00000000-0005-0000-0000-00007A1F0000}"/>
    <cellStyle name="Style 77 9" xfId="6352" xr:uid="{00000000-0005-0000-0000-00007B1F0000}"/>
    <cellStyle name="Style 77_Segment Detail" xfId="8178" xr:uid="{00000000-0005-0000-0000-00007C1F0000}"/>
    <cellStyle name="Style 85" xfId="6353" xr:uid="{00000000-0005-0000-0000-00007D1F0000}"/>
    <cellStyle name="Style 85 10" xfId="6354" xr:uid="{00000000-0005-0000-0000-00007E1F0000}"/>
    <cellStyle name="Style 85 2" xfId="6355" xr:uid="{00000000-0005-0000-0000-00007F1F0000}"/>
    <cellStyle name="Style 85 3" xfId="6356" xr:uid="{00000000-0005-0000-0000-0000801F0000}"/>
    <cellStyle name="Style 85 4" xfId="6357" xr:uid="{00000000-0005-0000-0000-0000811F0000}"/>
    <cellStyle name="Style 85 5" xfId="6358" xr:uid="{00000000-0005-0000-0000-0000821F0000}"/>
    <cellStyle name="Style 85 6" xfId="6359" xr:uid="{00000000-0005-0000-0000-0000831F0000}"/>
    <cellStyle name="Style 85 7" xfId="6360" xr:uid="{00000000-0005-0000-0000-0000841F0000}"/>
    <cellStyle name="Style 85 8" xfId="6361" xr:uid="{00000000-0005-0000-0000-0000851F0000}"/>
    <cellStyle name="Style 85 9" xfId="6362" xr:uid="{00000000-0005-0000-0000-0000861F0000}"/>
    <cellStyle name="Style 85_Segment Detail" xfId="8179" xr:uid="{00000000-0005-0000-0000-0000871F0000}"/>
    <cellStyle name="subhead" xfId="6363" xr:uid="{00000000-0005-0000-0000-0000881F0000}"/>
    <cellStyle name="Sum" xfId="6364" xr:uid="{00000000-0005-0000-0000-0000891F0000}"/>
    <cellStyle name="Sum %of HV" xfId="6365" xr:uid="{00000000-0005-0000-0000-00008A1F0000}"/>
    <cellStyle name="Sum_Segment Detail" xfId="8180" xr:uid="{00000000-0005-0000-0000-00008B1F0000}"/>
    <cellStyle name="Table Head" xfId="6366" xr:uid="{00000000-0005-0000-0000-00008C1F0000}"/>
    <cellStyle name="Table Head Aligned" xfId="6367" xr:uid="{00000000-0005-0000-0000-00008D1F0000}"/>
    <cellStyle name="Table Head Aligned 2" xfId="6593" xr:uid="{00000000-0005-0000-0000-00008E1F0000}"/>
    <cellStyle name="Table Head Aligned_Segment Detail" xfId="8182" xr:uid="{00000000-0005-0000-0000-00008F1F0000}"/>
    <cellStyle name="Table Head Blue" xfId="6368" xr:uid="{00000000-0005-0000-0000-0000901F0000}"/>
    <cellStyle name="Table Head Green" xfId="6369" xr:uid="{00000000-0005-0000-0000-0000911F0000}"/>
    <cellStyle name="Table Head Green 2" xfId="6594" xr:uid="{00000000-0005-0000-0000-0000921F0000}"/>
    <cellStyle name="Table Head Green_Segment Detail" xfId="8183" xr:uid="{00000000-0005-0000-0000-0000931F0000}"/>
    <cellStyle name="Table Head_Segment Detail" xfId="8181" xr:uid="{00000000-0005-0000-0000-0000941F0000}"/>
    <cellStyle name="Table Title" xfId="6370" xr:uid="{00000000-0005-0000-0000-0000951F0000}"/>
    <cellStyle name="Table Units" xfId="6371" xr:uid="{00000000-0005-0000-0000-0000961F0000}"/>
    <cellStyle name="Table_Header" xfId="6372" xr:uid="{00000000-0005-0000-0000-0000971F0000}"/>
    <cellStyle name="TEXT" xfId="6373" xr:uid="{00000000-0005-0000-0000-0000981F0000}"/>
    <cellStyle name="Text Indent A" xfId="6374" xr:uid="{00000000-0005-0000-0000-0000991F0000}"/>
    <cellStyle name="Text Indent B" xfId="6375" xr:uid="{00000000-0005-0000-0000-00009A1F0000}"/>
    <cellStyle name="Text Indent C" xfId="6376" xr:uid="{00000000-0005-0000-0000-00009B1F0000}"/>
    <cellStyle name="TEXT_Attachment 4-A to Charges Schedule (UNPROTECTED)" xfId="6377" xr:uid="{00000000-0005-0000-0000-00009C1F0000}"/>
    <cellStyle name="times" xfId="6378" xr:uid="{00000000-0005-0000-0000-00009D1F0000}"/>
    <cellStyle name="Times 10" xfId="6379" xr:uid="{00000000-0005-0000-0000-00009E1F0000}"/>
    <cellStyle name="Times 12" xfId="6380" xr:uid="{00000000-0005-0000-0000-00009F1F0000}"/>
    <cellStyle name="Times Roman" xfId="6381" xr:uid="{00000000-0005-0000-0000-0000A01F0000}"/>
    <cellStyle name="times_Oct True up to Sabre vs2" xfId="6382" xr:uid="{00000000-0005-0000-0000-0000A11F0000}"/>
    <cellStyle name="Titel" xfId="6383" xr:uid="{00000000-0005-0000-0000-0000A21F0000}"/>
    <cellStyle name="Title 2" xfId="6384" xr:uid="{00000000-0005-0000-0000-0000A31F0000}"/>
    <cellStyle name="Title 2 10" xfId="6385" xr:uid="{00000000-0005-0000-0000-0000A41F0000}"/>
    <cellStyle name="Title 2 11" xfId="6386" xr:uid="{00000000-0005-0000-0000-0000A51F0000}"/>
    <cellStyle name="Title 2 2" xfId="6387" xr:uid="{00000000-0005-0000-0000-0000A61F0000}"/>
    <cellStyle name="Title 2 3" xfId="6388" xr:uid="{00000000-0005-0000-0000-0000A71F0000}"/>
    <cellStyle name="Title 2 4" xfId="6389" xr:uid="{00000000-0005-0000-0000-0000A81F0000}"/>
    <cellStyle name="Title 2 5" xfId="6390" xr:uid="{00000000-0005-0000-0000-0000A91F0000}"/>
    <cellStyle name="Title 2 6" xfId="6391" xr:uid="{00000000-0005-0000-0000-0000AA1F0000}"/>
    <cellStyle name="Title 2 7" xfId="6392" xr:uid="{00000000-0005-0000-0000-0000AB1F0000}"/>
    <cellStyle name="Title 2 8" xfId="6393" xr:uid="{00000000-0005-0000-0000-0000AC1F0000}"/>
    <cellStyle name="Title 2 9" xfId="6394" xr:uid="{00000000-0005-0000-0000-0000AD1F0000}"/>
    <cellStyle name="Title 2_Segment Detail" xfId="8184" xr:uid="{00000000-0005-0000-0000-0000AE1F0000}"/>
    <cellStyle name="Title 3" xfId="6395" xr:uid="{00000000-0005-0000-0000-0000AF1F0000}"/>
    <cellStyle name="Title 4" xfId="6396" xr:uid="{00000000-0005-0000-0000-0000B01F0000}"/>
    <cellStyle name="Title 5" xfId="6397" xr:uid="{00000000-0005-0000-0000-0000B11F0000}"/>
    <cellStyle name="Title 6" xfId="6398" xr:uid="{00000000-0005-0000-0000-0000B21F0000}"/>
    <cellStyle name="Title 7" xfId="6399" xr:uid="{00000000-0005-0000-0000-0000B31F0000}"/>
    <cellStyle name="Title 8" xfId="6400" xr:uid="{00000000-0005-0000-0000-0000B41F0000}"/>
    <cellStyle name="Title 9" xfId="6401" xr:uid="{00000000-0005-0000-0000-0000B51F0000}"/>
    <cellStyle name="Title Input" xfId="6402" xr:uid="{00000000-0005-0000-0000-0000B61F0000}"/>
    <cellStyle name="Title One" xfId="6403" xr:uid="{00000000-0005-0000-0000-0000B71F0000}"/>
    <cellStyle name="Total - Style2" xfId="6404" xr:uid="{00000000-0005-0000-0000-0000B81F0000}"/>
    <cellStyle name="Total - Style2 10" xfId="6405" xr:uid="{00000000-0005-0000-0000-0000B91F0000}"/>
    <cellStyle name="Total - Style2 2" xfId="6406" xr:uid="{00000000-0005-0000-0000-0000BA1F0000}"/>
    <cellStyle name="Total - Style2 3" xfId="6407" xr:uid="{00000000-0005-0000-0000-0000BB1F0000}"/>
    <cellStyle name="Total - Style2 4" xfId="6408" xr:uid="{00000000-0005-0000-0000-0000BC1F0000}"/>
    <cellStyle name="Total - Style2 5" xfId="6409" xr:uid="{00000000-0005-0000-0000-0000BD1F0000}"/>
    <cellStyle name="Total - Style2 6" xfId="6410" xr:uid="{00000000-0005-0000-0000-0000BE1F0000}"/>
    <cellStyle name="Total - Style2 7" xfId="6411" xr:uid="{00000000-0005-0000-0000-0000BF1F0000}"/>
    <cellStyle name="Total - Style2 8" xfId="6412" xr:uid="{00000000-0005-0000-0000-0000C01F0000}"/>
    <cellStyle name="Total - Style2 9" xfId="6413" xr:uid="{00000000-0005-0000-0000-0000C11F0000}"/>
    <cellStyle name="Total - Style2_Segment Detail" xfId="8185" xr:uid="{00000000-0005-0000-0000-0000C21F0000}"/>
    <cellStyle name="Total 2" xfId="6414" xr:uid="{00000000-0005-0000-0000-0000C31F0000}"/>
    <cellStyle name="Total 3" xfId="6415" xr:uid="{00000000-0005-0000-0000-0000C41F0000}"/>
    <cellStyle name="Total 4" xfId="6416" xr:uid="{00000000-0005-0000-0000-0000C51F0000}"/>
    <cellStyle name="Total 5" xfId="6417" xr:uid="{00000000-0005-0000-0000-0000C61F0000}"/>
    <cellStyle name="Total 6" xfId="6418" xr:uid="{00000000-0005-0000-0000-0000C71F0000}"/>
    <cellStyle name="Total 7" xfId="6419" xr:uid="{00000000-0005-0000-0000-0000C81F0000}"/>
    <cellStyle name="Total 8" xfId="6420" xr:uid="{00000000-0005-0000-0000-0000C91F0000}"/>
    <cellStyle name="Tusental (0)_laroux" xfId="6421" xr:uid="{00000000-0005-0000-0000-0000CA1F0000}"/>
    <cellStyle name="Tusental_laroux" xfId="6422" xr:uid="{00000000-0005-0000-0000-0000CB1F0000}"/>
    <cellStyle name="Underline_Double" xfId="6423" xr:uid="{00000000-0005-0000-0000-0000CC1F0000}"/>
    <cellStyle name="úrove?_riadka_1_Ibr SRF01 Draft" xfId="6424" xr:uid="{00000000-0005-0000-0000-0000CD1F0000}"/>
    <cellStyle name="úroveň_riadka_1_Ibr SRF01 Draft" xfId="6425" xr:uid="{00000000-0005-0000-0000-0000CE1F0000}"/>
    <cellStyle name="User" xfId="6426" xr:uid="{00000000-0005-0000-0000-0000CF1F0000}"/>
    <cellStyle name="Validation" xfId="6427" xr:uid="{00000000-0005-0000-0000-0000D01F0000}"/>
    <cellStyle name="values($ 0.000)" xfId="6428" xr:uid="{00000000-0005-0000-0000-0000D11F0000}"/>
    <cellStyle name="values(0.000)" xfId="6429" xr:uid="{00000000-0005-0000-0000-0000D21F0000}"/>
    <cellStyle name="Valuta (0)_laroux" xfId="6430" xr:uid="{00000000-0005-0000-0000-0000D31F0000}"/>
    <cellStyle name="Valuta [0]_laroux" xfId="6431" xr:uid="{00000000-0005-0000-0000-0000D41F0000}"/>
    <cellStyle name="Valuta_laroux" xfId="6432" xr:uid="{00000000-0005-0000-0000-0000D51F0000}"/>
    <cellStyle name="Währung [0]_AR Display Challenge Germany " xfId="6433" xr:uid="{00000000-0005-0000-0000-0000D61F0000}"/>
    <cellStyle name="Währung_AR Display Challenge Germany " xfId="6434" xr:uid="{00000000-0005-0000-0000-0000D71F0000}"/>
    <cellStyle name="Walutowy [0]_15A-Raws OB'99 vs TRF'98" xfId="6435" xr:uid="{00000000-0005-0000-0000-0000D81F0000}"/>
    <cellStyle name="Warning Text 2" xfId="6436" xr:uid="{00000000-0005-0000-0000-0000D91F0000}"/>
    <cellStyle name="Warning Text 3" xfId="6437" xr:uid="{00000000-0005-0000-0000-0000DA1F0000}"/>
    <cellStyle name="Warning Text 4" xfId="6438" xr:uid="{00000000-0005-0000-0000-0000DB1F0000}"/>
    <cellStyle name="Warning Text 5" xfId="6439" xr:uid="{00000000-0005-0000-0000-0000DC1F0000}"/>
    <cellStyle name="Warning Text 6" xfId="6440" xr:uid="{00000000-0005-0000-0000-0000DD1F0000}"/>
    <cellStyle name="Warning Text 7" xfId="6441" xr:uid="{00000000-0005-0000-0000-0000DE1F0000}"/>
    <cellStyle name="Warning Text 8" xfId="6442" xr:uid="{00000000-0005-0000-0000-0000DF1F0000}"/>
    <cellStyle name="WhiteCells" xfId="6443" xr:uid="{00000000-0005-0000-0000-0000E01F0000}"/>
    <cellStyle name="WingDing" xfId="6444" xr:uid="{00000000-0005-0000-0000-0000E11F0000}"/>
    <cellStyle name="xAxis1" xfId="6445" xr:uid="{00000000-0005-0000-0000-0000E21F0000}"/>
    <cellStyle name="xAxis1 10" xfId="6446" xr:uid="{00000000-0005-0000-0000-0000E31F0000}"/>
    <cellStyle name="xAxis1 2" xfId="6447" xr:uid="{00000000-0005-0000-0000-0000E41F0000}"/>
    <cellStyle name="xAxis1 3" xfId="6448" xr:uid="{00000000-0005-0000-0000-0000E51F0000}"/>
    <cellStyle name="xAxis1 4" xfId="6449" xr:uid="{00000000-0005-0000-0000-0000E61F0000}"/>
    <cellStyle name="xAxis1 5" xfId="6450" xr:uid="{00000000-0005-0000-0000-0000E71F0000}"/>
    <cellStyle name="xAxis1 6" xfId="6451" xr:uid="{00000000-0005-0000-0000-0000E81F0000}"/>
    <cellStyle name="xAxis1 7" xfId="6452" xr:uid="{00000000-0005-0000-0000-0000E91F0000}"/>
    <cellStyle name="xAxis1 8" xfId="6453" xr:uid="{00000000-0005-0000-0000-0000EA1F0000}"/>
    <cellStyle name="xAxis1 9" xfId="6454" xr:uid="{00000000-0005-0000-0000-0000EB1F0000}"/>
    <cellStyle name="xAxis1_Segment Detail" xfId="8186" xr:uid="{00000000-0005-0000-0000-0000EC1F0000}"/>
    <cellStyle name="xAxis2" xfId="6455" xr:uid="{00000000-0005-0000-0000-0000ED1F0000}"/>
    <cellStyle name="xAxis2 10" xfId="6456" xr:uid="{00000000-0005-0000-0000-0000EE1F0000}"/>
    <cellStyle name="xAxis2 2" xfId="6457" xr:uid="{00000000-0005-0000-0000-0000EF1F0000}"/>
    <cellStyle name="xAxis2 3" xfId="6458" xr:uid="{00000000-0005-0000-0000-0000F01F0000}"/>
    <cellStyle name="xAxis2 4" xfId="6459" xr:uid="{00000000-0005-0000-0000-0000F11F0000}"/>
    <cellStyle name="xAxis2 5" xfId="6460" xr:uid="{00000000-0005-0000-0000-0000F21F0000}"/>
    <cellStyle name="xAxis2 6" xfId="6461" xr:uid="{00000000-0005-0000-0000-0000F31F0000}"/>
    <cellStyle name="xAxis2 7" xfId="6462" xr:uid="{00000000-0005-0000-0000-0000F41F0000}"/>
    <cellStyle name="xAxis2 8" xfId="6463" xr:uid="{00000000-0005-0000-0000-0000F51F0000}"/>
    <cellStyle name="xAxis2 9" xfId="6464" xr:uid="{00000000-0005-0000-0000-0000F61F0000}"/>
    <cellStyle name="xAxis2_Segment Detail" xfId="8187" xr:uid="{00000000-0005-0000-0000-0000F71F0000}"/>
    <cellStyle name="XS" xfId="6465" xr:uid="{00000000-0005-0000-0000-0000F81F0000}"/>
    <cellStyle name="Year" xfId="6466" xr:uid="{00000000-0005-0000-0000-0000F91F0000}"/>
    <cellStyle name="Yen" xfId="6467" xr:uid="{00000000-0005-0000-0000-0000FA1F0000}"/>
    <cellStyle name="標準_Sheet1" xfId="6468" xr:uid="{00000000-0005-0000-0000-0000FB1F0000}"/>
  </cellStyles>
  <dxfs count="0"/>
  <tableStyles count="0" defaultTableStyle="TableStyleMedium2" defaultPivotStyle="PivotStyleLight16"/>
  <colors>
    <mruColors>
      <color rgb="FFFFFF66"/>
      <color rgb="FF0000FF"/>
      <color rgb="FF000099"/>
      <color rgb="FF0000CC"/>
      <color rgb="FF008000"/>
      <color rgb="FFFFFF99"/>
      <color rgb="FFFF99CC"/>
      <color rgb="FFFF3399"/>
      <color rgb="FF9933FF"/>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166687</xdr:colOff>
      <xdr:row>0</xdr:row>
      <xdr:rowOff>71438</xdr:rowOff>
    </xdr:from>
    <xdr:to>
      <xdr:col>13</xdr:col>
      <xdr:colOff>547687</xdr:colOff>
      <xdr:row>18</xdr:row>
      <xdr:rowOff>86645</xdr:rowOff>
    </xdr:to>
    <xdr:sp macro="" textlink="">
      <xdr:nvSpPr>
        <xdr:cNvPr id="4" name="Content Placeholder 5">
          <a:extLst>
            <a:ext uri="{FF2B5EF4-FFF2-40B4-BE49-F238E27FC236}">
              <a16:creationId xmlns:a16="http://schemas.microsoft.com/office/drawing/2014/main" id="{0D806677-115D-4AA4-87E3-FD7929E34E3F}"/>
            </a:ext>
          </a:extLst>
        </xdr:cNvPr>
        <xdr:cNvSpPr txBox="1">
          <a:spLocks/>
        </xdr:cNvSpPr>
      </xdr:nvSpPr>
      <xdr:spPr>
        <a:xfrm>
          <a:off x="166687" y="71438"/>
          <a:ext cx="8536781" cy="3479926"/>
        </a:xfrm>
        <a:prstGeom prst="rect">
          <a:avLst/>
        </a:prstGeom>
      </xdr:spPr>
      <xdr:txBody>
        <a:bodyPr vert="horz" wrap="square" lIns="0" tIns="60885"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fontAlgn="base"/>
          <a:r>
            <a:rPr lang="en-US" sz="1200" b="1">
              <a:latin typeface="Arial" panose="020B0604020202020204" pitchFamily="34" charset="0"/>
              <a:cs typeface="Arial" panose="020B0604020202020204" pitchFamily="34" charset="0"/>
            </a:rPr>
            <a:t>DISCLAIMERS:</a:t>
          </a:r>
        </a:p>
        <a:p>
          <a:pPr algn="just" fontAlgn="base"/>
          <a:endParaRPr lang="en-US" sz="1200" b="1">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These financial summaries and tables are unaudited.</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Non-GAAP Financial Measures:</a:t>
          </a:r>
        </a:p>
        <a:p>
          <a:r>
            <a:rPr lang="en-US" sz="1200" kern="1200">
              <a:solidFill>
                <a:sysClr val="windowText" lastClr="000000"/>
              </a:solidFill>
              <a:effectLst/>
              <a:latin typeface="Arial" panose="020B0604020202020204" pitchFamily="34" charset="0"/>
              <a:ea typeface="+mn-ea"/>
              <a:cs typeface="Arial" panose="020B0604020202020204" pitchFamily="34" charset="0"/>
            </a:rPr>
            <a:t>This file includes unaudited non-GAAP financial measures, including Adjusted Gross Profit</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and Margin, Adjusted Operating (Loss) Income,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 Net (Loss) Income, Adjusted EBITDA, Adjusted Cost of Revenue,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SG&amp;A, Adjusted Equity Method (Loss) Income, Adjusted Depreciation and Amortization </a:t>
          </a:r>
          <a:r>
            <a:rPr lang="en-US" sz="1200" kern="1200">
              <a:solidFill>
                <a:sysClr val="windowText" lastClr="000000"/>
              </a:solidFill>
              <a:effectLst/>
              <a:latin typeface="Arial" panose="020B0604020202020204" pitchFamily="34" charset="0"/>
              <a:ea typeface="+mn-ea"/>
              <a:cs typeface="Arial" panose="020B0604020202020204" pitchFamily="34" charset="0"/>
            </a:rPr>
            <a:t>and the ratios based on these financial measures. We present non-GAAP measures when our management believes that the additional information provides useful information about our operating performance. Non-GAAP financial measures do not have any standardized meaning and are therefore unlikely to be comparable to similar measures presented by other companies. The presentation of non-GAAP financial measures is not intended to be a substitute for, and should not be considered in isolation from, the financial measures reported in accordance with GAAP.</a:t>
          </a:r>
          <a:r>
            <a:rPr lang="en-US" sz="1200" i="1" kern="1200">
              <a:solidFill>
                <a:sysClr val="windowText" lastClr="000000"/>
              </a:solidFill>
              <a:effectLst/>
              <a:latin typeface="Arial" panose="020B0604020202020204" pitchFamily="34" charset="0"/>
              <a:ea typeface="+mn-ea"/>
              <a:cs typeface="Arial" panose="020B0604020202020204" pitchFamily="34" charset="0"/>
            </a:rPr>
            <a:t>  </a:t>
          </a:r>
          <a:r>
            <a:rPr lang="en-US" sz="1200" kern="1200">
              <a:solidFill>
                <a:sysClr val="windowText" lastClr="000000"/>
              </a:solidFill>
              <a:effectLst/>
              <a:latin typeface="Arial" panose="020B0604020202020204" pitchFamily="34" charset="0"/>
              <a:ea typeface="+mn-ea"/>
              <a:cs typeface="Arial" panose="020B0604020202020204" pitchFamily="34" charset="0"/>
            </a:rPr>
            <a:t>See the “Non-GAAP Financial Measures” sheet for an explanation of the non-GAAP measures and “Consolidated Reconciliations” and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EBITDA by Segment"</a:t>
          </a:r>
          <a:r>
            <a:rPr lang="en-US" sz="1200" kern="1200">
              <a:solidFill>
                <a:sysClr val="windowText" lastClr="000000"/>
              </a:solidFill>
              <a:effectLst/>
              <a:latin typeface="Arial" panose="020B0604020202020204" pitchFamily="34" charset="0"/>
              <a:ea typeface="+mn-ea"/>
              <a:cs typeface="Arial" panose="020B0604020202020204" pitchFamily="34" charset="0"/>
            </a:rPr>
            <a:t> sheets for a reconciliation of the non-GAAP financial measures to the comparable GAAP measures.</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Rounding differences:</a:t>
          </a:r>
        </a:p>
        <a:p>
          <a:pPr algn="just" fontAlgn="base"/>
          <a:r>
            <a:rPr lang="en-US" sz="1200" b="0">
              <a:latin typeface="Arial" panose="020B0604020202020204" pitchFamily="34" charset="0"/>
              <a:cs typeface="Arial" panose="020B0604020202020204" pitchFamily="34" charset="0"/>
            </a:rPr>
            <a:t>Percentages</a:t>
          </a:r>
          <a:r>
            <a:rPr lang="en-US" sz="1200" b="0" baseline="0">
              <a:latin typeface="Arial" panose="020B0604020202020204" pitchFamily="34" charset="0"/>
              <a:cs typeface="Arial" panose="020B0604020202020204" pitchFamily="34" charset="0"/>
            </a:rPr>
            <a:t> and figures in this file may include immaterial rounding differences.</a:t>
          </a:r>
          <a:endParaRPr lang="en-US" sz="1200" b="0">
            <a:latin typeface="Arial" panose="020B0604020202020204" pitchFamily="34" charset="0"/>
            <a:cs typeface="Arial" panose="020B0604020202020204" pitchFamily="34" charset="0"/>
          </a:endParaRPr>
        </a:p>
        <a:p>
          <a:pPr algn="just"/>
          <a:r>
            <a:rPr lang="en-US" sz="1200" b="0">
              <a:latin typeface="Arial" panose="020B0604020202020204" pitchFamily="34" charset="0"/>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188119</xdr:colOff>
      <xdr:row>0</xdr:row>
      <xdr:rowOff>180975</xdr:rowOff>
    </xdr:from>
    <xdr:to>
      <xdr:col>13</xdr:col>
      <xdr:colOff>226218</xdr:colOff>
      <xdr:row>34</xdr:row>
      <xdr:rowOff>47626</xdr:rowOff>
    </xdr:to>
    <xdr:sp macro="" textlink="">
      <xdr:nvSpPr>
        <xdr:cNvPr id="5" name="Rectangle 4">
          <a:extLst>
            <a:ext uri="{FF2B5EF4-FFF2-40B4-BE49-F238E27FC236}">
              <a16:creationId xmlns:a16="http://schemas.microsoft.com/office/drawing/2014/main" id="{9A79027D-EF04-447F-AA6B-3D988D56A368}"/>
            </a:ext>
          </a:extLst>
        </xdr:cNvPr>
        <xdr:cNvSpPr/>
      </xdr:nvSpPr>
      <xdr:spPr>
        <a:xfrm>
          <a:off x="188119" y="180975"/>
          <a:ext cx="8115299" cy="6048376"/>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wrap="square" lIns="0" tIns="63500" rIns="0" bIns="0"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have included both financial measures compiled in accordance with GAAP and certain non-GAAP financial measures in this Quarterly Report on Form 10-Q, including Adjusted Gross Profit, Adjusted Operating (Loss) Income,  Adjusted Net (Loss) Income from continuing operations  ("Adjusted Net (Loss) Income"),  Adjusted EBITDA,</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and ratios based on these financial measures.</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Gross Profit as operating (loss) income adjusted for selling, general and administrative expenses, the cost of revenue portion of depreciation and amortization, restructuring and other costs, amortization of upfront incentive consideration, and stock-based compensation included in cost of revenue. </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Operating (Loss) Income  as operating (loss) income adjusted for equity method (loss) income , acquisition-related amortization, restructuring and other costs, acquisition-related costs, litigation costs, net, and stock-based compensation.</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Net (Loss) Income as net (loss) income attributable to common stockholders adjusted for loss from discontinued operations,  net of tax, net income attributable to noncontrolling interests, acquisition-related amortization, loss on extinguishment of debt, other, net, restructuring and other costs, acquisition-related costs, litigation costs, net, stock-based compensation, and the tax impact of adjustments.</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EBITDA as Adjusted Net (Loss) Income  adjusted for depreciation and amortization of property and equipment, amortization of capitalized implementation costs, amortization of upfront incentive consideration, interest expense, net, and the remaining provision for income taxes. </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Net (Loss) Income from continuing operations per share as Adjusted Net (Loss) Income divided by diluted weighted-average common shares outstanding.</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These non-GAAP financial measures are key metrics used by management and our board of directors to monitor our ongoing core operations because historical results have been significantly impacted by events that are unrelated to our core operations as a result of changes to our business and the regulatory environment. We believe that these non-GAAP financial measures are used by investors, analysts and other interested parties as measures of financial performance and to evaluate our ability to service debt obligations, fund capital expenditures and meet working capital requirements. We also believe that Adjusted Gross Profit, Adjusted Operating (Loss) Income, Adjusted Net (Loss)  Income and Adjusted EBITDA assist investors in company-to-company and period-to-period comparisons by excluding differences caused by variations in capital structures (affecting interest expense), tax positions and the impact of depreciation and amortization expense. In addition, amounts derived from Adjusted EBITDA are a primary component of certain covenants under our senior secured credit facilities.</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Adjusted Gross Profit, Adjusted Operating (Loss) Income, Adjusted Net (Loss) Income, Adjusted EBITDA, and ratios based on these financial measures are not recognized terms under GAAP. These non-GAAP financial measures and ratios based on them are unaudited and have important limitations as analytical tools, and should not be viewed in isolation and do not purport to be alternatives to net income as indicators of operating performance or cash flows from operating activities as measures of liquidity. These non-GAAP financial measures and ratios based on them exclude some, but not all, items that affect net income or cash flows from operating activities and these measures may vary among companies. Our use of these measures has limitations as an analytical tool, and you should not consider them in isolation or as substitutes for analysis of our results as reported under GAAP. Some of these limitations are:</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these non-GAAP financial measures exclude certain recurring, non-cash charges such as stock-based compensation expense and amortization of acquired intangible assets;</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although depreciation and amortization are non-cash charges, the assets being depreciated and amortized may have to be replaced in the future, and Adjusted </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marL="628650" lvl="1" indent="-171450" defTabSz="457200">
            <a:spcBef>
              <a:spcPts val="168"/>
            </a:spcBef>
            <a:buFont typeface="Wingdings" panose="05000000000000000000" pitchFamily="2" charset="2"/>
            <a:buChar char="§"/>
          </a:pPr>
          <a:r>
            <a:rPr lang="en-US" sz="900">
              <a:solidFill>
                <a:sysClr val="windowText" lastClr="000000"/>
              </a:solidFill>
              <a:latin typeface="Arial" panose="020B0604020202020204" pitchFamily="34" charset="0"/>
              <a:cs typeface="Arial" panose="020B0604020202020204" pitchFamily="34" charset="0"/>
            </a:rPr>
            <a:t>Gross Profit and Adjusted EBITDA do not reflect cash requirements for such replacements;</a:t>
          </a:r>
        </a:p>
        <a:p>
          <a:pPr marL="628650" lvl="1" indent="-171450" defTabSz="457200">
            <a:spcBef>
              <a:spcPts val="168"/>
            </a:spcBef>
            <a:buFont typeface="Wingdings" panose="05000000000000000000" pitchFamily="2" charset="2"/>
            <a:buChar char="§"/>
          </a:pPr>
          <a:endParaRPr lang="en-US" sz="900">
            <a:solidFill>
              <a:sysClr val="windowText" lastClr="000000"/>
            </a:solidFill>
            <a:latin typeface="Arial" panose="020B0604020202020204" pitchFamily="34" charset="0"/>
            <a:cs typeface="Arial" panose="020B0604020202020204" pitchFamily="34" charset="0"/>
          </a:endParaRPr>
        </a:p>
        <a:p>
          <a:pPr marL="628650" lvl="1" indent="-171450" defTabSz="457200">
            <a:spcBef>
              <a:spcPts val="168"/>
            </a:spcBef>
            <a:buFont typeface="Wingdings" panose="05000000000000000000" pitchFamily="2" charset="2"/>
            <a:buChar char="§"/>
          </a:pPr>
          <a:r>
            <a:rPr lang="en-US" sz="900">
              <a:solidFill>
                <a:sysClr val="windowText" lastClr="000000"/>
              </a:solidFill>
              <a:latin typeface="Arial" panose="020B0604020202020204" pitchFamily="34" charset="0"/>
              <a:cs typeface="Arial" panose="020B0604020202020204" pitchFamily="34" charset="0"/>
            </a:rPr>
            <a:t>Adjusted Operating (Loss) Income, Adjusted (Loss ) Net Income and Adjusted EBITDA  do not reflect changes in, or cash requirements for, our working capital needs;</a:t>
          </a:r>
        </a:p>
        <a:p>
          <a:pPr marL="628650" lvl="1" indent="-171450" defTabSz="457200">
            <a:spcBef>
              <a:spcPts val="168"/>
            </a:spcBef>
            <a:buFont typeface="Wingdings" panose="05000000000000000000" pitchFamily="2" charset="2"/>
            <a:buChar char="§"/>
          </a:pPr>
          <a:endParaRPr lang="en-US" sz="900">
            <a:solidFill>
              <a:sysClr val="windowText" lastClr="000000"/>
            </a:solidFill>
            <a:latin typeface="Arial" panose="020B0604020202020204" pitchFamily="34" charset="0"/>
            <a:cs typeface="Arial" panose="020B0604020202020204" pitchFamily="34" charset="0"/>
          </a:endParaRPr>
        </a:p>
        <a:p>
          <a:pPr marL="628650" lvl="1" indent="-171450" defTabSz="457200">
            <a:spcBef>
              <a:spcPts val="168"/>
            </a:spcBef>
            <a:buFont typeface="Wingdings" panose="05000000000000000000" pitchFamily="2" charset="2"/>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the interest expense or the cash requirements necessary to service interest or principal payments on our indebtedness;</a:t>
          </a:r>
        </a:p>
        <a:p>
          <a:pPr marL="628650" lvl="1" indent="-171450" defTabSz="457200">
            <a:spcBef>
              <a:spcPts val="168"/>
            </a:spcBef>
            <a:buFont typeface="Wingdings" panose="05000000000000000000" pitchFamily="2" charset="2"/>
            <a:buChar char="§"/>
          </a:pPr>
          <a:endParaRPr lang="en-US" sz="900">
            <a:solidFill>
              <a:sysClr val="windowText" lastClr="000000"/>
            </a:solidFill>
            <a:latin typeface="Arial" panose="020B0604020202020204" pitchFamily="34" charset="0"/>
            <a:cs typeface="Arial" panose="020B0604020202020204" pitchFamily="34" charset="0"/>
          </a:endParaRPr>
        </a:p>
        <a:p>
          <a:pPr marL="628650" lvl="1" indent="-171450" defTabSz="457200">
            <a:spcBef>
              <a:spcPts val="168"/>
            </a:spcBef>
            <a:buFont typeface="Wingdings" panose="05000000000000000000" pitchFamily="2" charset="2"/>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tax payments that may represent a reduction in cash available to us;</a:t>
          </a:r>
        </a:p>
        <a:p>
          <a:pPr marL="628650" lvl="1" indent="-171450" defTabSz="457200">
            <a:spcBef>
              <a:spcPts val="168"/>
            </a:spcBef>
            <a:buFont typeface="Wingdings" panose="05000000000000000000" pitchFamily="2" charset="2"/>
            <a:buChar char="§"/>
          </a:pPr>
          <a:endParaRPr lang="en-US" sz="900">
            <a:solidFill>
              <a:sysClr val="windowText" lastClr="000000"/>
            </a:solidFill>
            <a:latin typeface="Arial" panose="020B0604020202020204" pitchFamily="34" charset="0"/>
            <a:cs typeface="Arial" panose="020B0604020202020204" pitchFamily="34" charset="0"/>
          </a:endParaRPr>
        </a:p>
        <a:p>
          <a:pPr marL="628650" lvl="1" indent="-171450" defTabSz="457200">
            <a:spcBef>
              <a:spcPts val="168"/>
            </a:spcBef>
            <a:buFont typeface="Wingdings" panose="05000000000000000000" pitchFamily="2" charset="2"/>
            <a:buChar char="§"/>
          </a:pPr>
          <a:r>
            <a:rPr lang="en-US" sz="900">
              <a:solidFill>
                <a:sysClr val="windowText" lastClr="000000"/>
              </a:solidFill>
              <a:latin typeface="Arial" panose="020B0604020202020204" pitchFamily="34" charset="0"/>
              <a:cs typeface="Arial" panose="020B0604020202020204" pitchFamily="34" charset="0"/>
            </a:rPr>
            <a:t>other companies, including companies in our industry, may calculate Adjusted Gross Profit, Adjusted Operating (Loss) Income, Adjusted (Loss ) Net Income, or</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Adjusted EBITDA differently, which reduces their usefulness as comparative measures.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180974</xdr:rowOff>
    </xdr:from>
    <xdr:to>
      <xdr:col>14</xdr:col>
      <xdr:colOff>66674</xdr:colOff>
      <xdr:row>51</xdr:row>
      <xdr:rowOff>0</xdr:rowOff>
    </xdr:to>
    <xdr:sp macro="" textlink="">
      <xdr:nvSpPr>
        <xdr:cNvPr id="4" name="TextBox 3">
          <a:extLst>
            <a:ext uri="{FF2B5EF4-FFF2-40B4-BE49-F238E27FC236}">
              <a16:creationId xmlns:a16="http://schemas.microsoft.com/office/drawing/2014/main" id="{D87AD83C-BECA-4E63-B025-F55585C08500}"/>
            </a:ext>
          </a:extLst>
        </xdr:cNvPr>
        <xdr:cNvSpPr txBox="1"/>
      </xdr:nvSpPr>
      <xdr:spPr>
        <a:xfrm>
          <a:off x="0" y="180974"/>
          <a:ext cx="8753474" cy="9477376"/>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Net income attributable to non-controlling interests represents an adjustment to include earnings allocated to non-controlling interests held in (i) Sabre Travel Network Middle East of 40% and Sabre Seyahat Dagitim Sistemleri A.S. of 40% for all periods presented, (ii) Sabre Travel Network Lanka (Pte) Ltd of 40% beginning in July 2015, and (iii) Sabre Bulgaria of 40% beginning in November 2017.</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Impairment and related charges represents an $81 million charge in 2017 associated with net capitalized contract costs related to an Airline Solutions' customer based on our analysis of the recoverability of such amounts.</a:t>
          </a: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Depreciation and amortization expenses:</a:t>
          </a:r>
        </a:p>
        <a:p>
          <a:pPr marL="685800" lvl="1" indent="-228600" algn="l" defTabSz="457200" rtl="0" eaLnBrk="1" latinLnBrk="0" hangingPunct="1">
            <a:buFont typeface="+mj-lt"/>
            <a:buAutoNum type="alphaL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amortization represents amortization of intangible assets from the take-private transaction in 2007 as well as intangibles associated with acquisitions since that date. Also includes amortization of the excess basis in our underlying equity interest in the net assets of Sabre Asia Pacific Pte Ltd. ("SAPPL") prior to its acquisition on July 1, 2015.</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Depreciation and amortization of property and equipment includes software developed for internal use as well as amortization of contract acquisition costs.</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Amortization of capitalized implementation costs represents amortization of upfront costs to implement new customer contracts under our SaaS and hosted revenue model</a:t>
          </a:r>
        </a:p>
        <a:p>
          <a:pPr marL="685800" lvl="1" indent="-228600" algn="l" defTabSz="457200" rtl="0" eaLnBrk="1" latinLnBrk="0" hangingPunct="1">
            <a:buFont typeface="+mj-lt"/>
            <a:buAutoNum type="alphaL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Our Travel Network business at times provides upfront incentive consideration to travel agency subscribers at the inception or modification of a service contract, which are capitalized and amortized to cost of revenue over an average expected life of the service contract, generally over three to ten years. This consideration is made with the objective of increasing the number of clients or to ensure or improve customer loyalty. These service contract terms are established such that the supplier and other fees generated over the life of the contract will exceed the cost of the incentive consideration provided up front. These service contracts with travel agency subscribers require that the customer commit to achieving certain economic objectives and generally have terms requiring repayment of the upfront incentive consideration if those objectives are not met.</a:t>
          </a: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In</a:t>
          </a:r>
          <a:r>
            <a:rPr lang="en-US" sz="900" kern="1200" baseline="0">
              <a:solidFill>
                <a:schemeClr val="tx1"/>
              </a:solidFill>
              <a:latin typeface="Arial" panose="020B0604020202020204" pitchFamily="34" charset="0"/>
              <a:ea typeface="+mn-ea"/>
              <a:cs typeface="Arial" panose="020B0604020202020204" pitchFamily="34" charset="0"/>
            </a:rPr>
            <a:t> the first quarter of 2020, we recorded a </a:t>
          </a:r>
          <a:r>
            <a:rPr lang="en-US" sz="900" kern="1200">
              <a:solidFill>
                <a:schemeClr val="tx1"/>
              </a:solidFill>
              <a:latin typeface="Arial" panose="020B0604020202020204" pitchFamily="34" charset="0"/>
              <a:ea typeface="+mn-ea"/>
              <a:cs typeface="Arial" panose="020B0604020202020204" pitchFamily="34" charset="0"/>
            </a:rPr>
            <a:t>$46 million charge in connection</a:t>
          </a:r>
          <a:r>
            <a:rPr lang="en-US" sz="900" kern="1200" baseline="0">
              <a:solidFill>
                <a:schemeClr val="tx1"/>
              </a:solidFill>
              <a:latin typeface="Arial" panose="020B0604020202020204" pitchFamily="34" charset="0"/>
              <a:ea typeface="+mn-ea"/>
              <a:cs typeface="Arial" panose="020B0604020202020204" pitchFamily="34" charset="0"/>
            </a:rPr>
            <a:t> with our proposed acquisition of Farelogix, as</a:t>
          </a:r>
          <a:r>
            <a:rPr lang="en-US" sz="900" kern="1200">
              <a:solidFill>
                <a:schemeClr val="tx1"/>
              </a:solidFill>
              <a:latin typeface="Arial" panose="020B0604020202020204" pitchFamily="34" charset="0"/>
              <a:ea typeface="+mn-ea"/>
              <a:cs typeface="Arial" panose="020B0604020202020204" pitchFamily="34" charset="0"/>
            </a:rPr>
            <a:t> well as foreign exchange gains and losses related to the remeasurement of foreign currency denominated balances included in our consolidated balance sheets into the relevant functional currency.</a:t>
          </a:r>
          <a:r>
            <a:rPr lang="en-US" sz="900" kern="1200" baseline="0">
              <a:solidFill>
                <a:schemeClr val="tx1"/>
              </a:solidFill>
              <a:latin typeface="Arial" panose="020B0604020202020204" pitchFamily="34" charset="0"/>
              <a:ea typeface="+mn-ea"/>
              <a:cs typeface="Arial" panose="020B0604020202020204" pitchFamily="34" charset="0"/>
            </a:rPr>
            <a:t> </a:t>
          </a:r>
          <a:r>
            <a:rPr lang="en-US" sz="900" kern="1200">
              <a:solidFill>
                <a:schemeClr val="tx1"/>
              </a:solidFill>
              <a:latin typeface="Arial" panose="020B0604020202020204" pitchFamily="34" charset="0"/>
              <a:ea typeface="+mn-ea"/>
              <a:cs typeface="Arial" panose="020B0604020202020204" pitchFamily="34" charset="0"/>
            </a:rPr>
            <a:t>In 2019, Other, net, primarily, includes foreign exchange gains and losses related to the remeasurement of foreign currency denominated balances included in our consolidated balance sheets into the relevant functional currency. In 2018, we recorded an expense of $5 million related to our liability under the Tax Receivable Agreement ("TRA") and an offsetting gain of $8 million on the sale of an investment. In 2017, we recognized a benefit of $60 million due to a reduction to our liability under the TRA primarily due to a provisional adjustment resulting from the enactment of Tax Cuts and Jobs Act ("TCJA") which reduced the U.S. corporate income tax rate, offset by a loss of $15 million related to debt modification costs associated with a debt refinancing. In 2016, we recognized a gain of $15 million from the sale of our available-for-sale marketable securities, and $6 million gain associated with the receipt of an earn-out payment related to the sale of a business in 2013. In 2015, we recognized a gain of $78 million associated with the remeasurement of our previously-held 35% investment in SAPPL to its fair value and a gain of $12 million related to the settlement of pre-existing agreements between us and SAPPL. In addition, all periods presented include foreign exchange gains and losses related to the remeasurement of foreign currency denominated balances included in our consolidated balance sheets into the relevant functional currency.</a:t>
          </a:r>
          <a:endParaRPr lang="en-US" sz="900">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Restructuring and other costs represents charges associated with business restructuring and associated changes implemented which resulted in severance benefits related to employee terminations, integration and facility opening or closing costs and other business reorganization costs. In the first quarter of 2020, we recorded a $25 million charge associated with an announced action to reduce our workforce in connection with cost savings measures as a result of the market conditions caused by COVID-19.</a:t>
          </a:r>
          <a:r>
            <a:rPr lang="en-US" sz="900" kern="1200" baseline="0">
              <a:solidFill>
                <a:schemeClr val="tx1"/>
              </a:solidFill>
              <a:latin typeface="Arial" panose="020B0604020202020204" pitchFamily="34" charset="0"/>
              <a:ea typeface="+mn-ea"/>
              <a:cs typeface="Arial" panose="020B0604020202020204" pitchFamily="34" charset="0"/>
            </a:rPr>
            <a:t> </a:t>
          </a:r>
          <a:r>
            <a:rPr lang="en-US" sz="900" kern="1200">
              <a:solidFill>
                <a:schemeClr val="tx1"/>
              </a:solidFill>
              <a:latin typeface="Arial" panose="020B0604020202020204" pitchFamily="34" charset="0"/>
              <a:ea typeface="+mn-ea"/>
              <a:cs typeface="Arial" panose="020B0604020202020204" pitchFamily="34" charset="0"/>
            </a:rPr>
            <a:t>We recorded $25 million and $20 million in charges associated with announced actions to reduce our workforce in 2017 and 2016, respectively. These reductions aligned our operations with business needs and implemented an ongoing cost and organizational structure consistent with our expected growth needs and opportunities. In 2015, we recognized a restructuring charge of $9 million associated with the integration of Abacus, and reduced that estimate by $4 million in 2016, as a result of the reevaluation of our plan derived from a shift in timing and strategy of originally contemplated actions. As of December 31, 2018, our actions under these activities were substantially completed and payments under the plans have been made.</a:t>
          </a:r>
        </a:p>
        <a:p>
          <a:pPr marL="228600" lvl="0" indent="-228600" algn="l" defTabSz="457200" rtl="0" eaLnBrk="1" latinLnBrk="0" hangingPunct="1">
            <a:buFont typeface="+mj-lt"/>
            <a:buAutoNum type="arabicParenR"/>
          </a:pPr>
          <a:endParaRPr lang="en-US" sz="900">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costs represent fees and expenses incurred associated with the 2018 agreement to acquire Farelogix</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as well as costs related to the acquisition of Radixx in 2019. In 2016, acquisition-related costs relate to the acquisition of the Trust Group and Airpas Aviation. In 2015, acquisition-related costs relate to the acquisition of Abacus and the Trust Group	</a:t>
          </a: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Litigation costs, net represent charges associated with antitrust litigation and other foreign non-income tax contingency matters. In 2019, we recorded the reversal of our previously accrued loss related to the US Airways legal mater for $32 million. In 2018, we recorded non-income tax expense of $4 million for tax, penalties and interest associated with certain non-income tax claims for historical periods regarding permanent establishment in a foreign jurisdiction. In 2017, we recorded a $43 million reimbursement, net of accrued legal and related expenses, from a settlement with our insurance carriers with respect to the American Airlines litigation. In 2016, we recorded an accrual of $32 million representing the trebling of the jury award plus our estimate of attorneys’ fees, expenses and costs in the US Airways litigation.</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We paid an annual management fee to TPG Global, LLC (“TPG”) and Silver Lake Management Company (“Silver Lake”) in an amount between (i) $5 million and (ii) $7 million, plus reimbursement of certain costs incurred by TPG and Silver Lake, pursuant to the management services agreement (the “MSA”). In addition, we paid a $21 million fee, in the aggregate, to TPG and Silver Lake in connection with our initial public offering in 2014. The MSA was terminated in conjunction with our initial public offering.</a:t>
          </a:r>
        </a:p>
        <a:p>
          <a:pPr marL="228600" lvl="0" indent="-228600">
            <a:buFont typeface="+mj-lt"/>
            <a:buAutoNum type="arabicParenR"/>
          </a:pPr>
          <a:endParaRPr lang="en-US" sz="900">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The tax impact of adjustments includes the tax effect of each separate adjustment based on the statutory tax rate for the jurisdiction(s) in which the adjustment was taxable or deductible, and the tax effect of items that relate to tax specific financial transactions, tax law changes, uncertain tax positions and other items. In 2018, the tax impact on net income adjustments includes a benefit of $27 million related to the provisional impact for deferred taxes and foreign tax effects recorded for the enactment of the TCJA in 2017. In 2017, the tax impact on net income adjustments includes a provisional impact of $47 million recognized in the fourth quarter of 2017 as a result of the enactment of the TCJA in December 2017.</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lang="en-US" sz="900" kern="1200">
              <a:solidFill>
                <a:schemeClr val="tx1"/>
              </a:solidFill>
              <a:latin typeface="Arial" panose="020B0604020202020204" pitchFamily="34" charset="0"/>
              <a:ea typeface="+mn-ea"/>
              <a:cs typeface="Arial" panose="020B0604020202020204" pitchFamily="34" charset="0"/>
            </a:rPr>
            <a:t>In the first quarter of 2016, we adopted Accounting Standards Update ("ASU") 2016-09, Improvements to Employee Share-Based Payment Accounting. For the year ended December 31, 2016, we recognized $35 million in excess tax benefits associated with employee equity-based awards, as a result of the adoption of this standard. There were no other material impacts to our consolidated financial statements as a result of adopting this updated standard.</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o\users\suep2\Susan%20Peters\16011510sincePetesdeparture\intang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eo\users\PS_CFD\Ibd\Clients\Clarins\2003%20September%20-%20Meeting%20Capital%20Structure\Comps%20Cosmetics%20&amp;%20Food%20May%20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eo\users\DOCUME~1\agness\LOCALS~1\Temp\C.DATA.Notes\Weekly%20Market%20Update-07-04-2003-fin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Groups\Consumer\Companies\Restaurants\RYAN\RYAN%20LBO%20(6%2022%202001)v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eo\users\My%20Documents\FY99\Month%20end%20close\P7\financial%20templat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eo\users\SHARE\MISCDM\96PLAN\PRODCHRT.XLW"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eo\users\Data\FY97\FORMS\FINSTM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lobal.ad.sabre.com\CF\SGFP\1998\COMMON.DB\PATP&amp;L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SGFP\1998\COMMON.DB\PATP&amp;L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gslksds03\tsg_tree\Datafile\Board%20Slides\Q2%201999\P&amp;L_adjusted%20crib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o\users\TEMP\GROUPS\LAB801\CLARKE\BALSHEET\SAIC\BCR_3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eo\users\Documents%20and%20Settings\zalim\Desktop\Games\SG%20Materials\Baseball%20LBO%20Model%2010-20-03%20v.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ilverlakeny1\users\share\Gartner%20Group\Diligence%20Models\Diligence%20Model%2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amp;A/M&amp;A/HCIS/DEAD/HBO/PFC-PYX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eo\users\My%20Documents\TPG\LBO\Bally\BFT%20Forecast%20Mode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eo\users\TEMP\cache\OLK7D\Caroline%20Mod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eo\users\Data\QM\ACQ397S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Groups\Consumer\Companies\Restaurants\RYAN\LBO%20-%20RMC\RockBottom%20LB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Vlookup"/>
      <sheetName val="Salary Rate Reference"/>
      <sheetName val="Lookup"/>
      <sheetName val="Finance Inputs"/>
      <sheetName val="Solution Pricing"/>
      <sheetName val="2890004-Jan"/>
      <sheetName val="S&amp;B"/>
      <sheetName val="Data Validation Tables"/>
      <sheetName val="Lookups &amp; Descriptions"/>
      <sheetName val="1601_Detail_information"/>
      <sheetName val="Salary_Rate_Reference"/>
      <sheetName val="Finance_Inputs"/>
      <sheetName val="Solution_Pricing"/>
      <sheetName val="Data_Validation_Tables"/>
      <sheetName val="Drop Downs"/>
      <sheetName val="A1 - Income Statement"/>
      <sheetName val="Projections"/>
      <sheetName val="LBO"/>
      <sheetName val=" JVS"/>
      <sheetName val="Form5A"/>
      <sheetName val="Input"/>
      <sheetName val="Form3"/>
      <sheetName val="RevCalc"/>
      <sheetName val="UniqueInp"/>
      <sheetName val="Form5"/>
      <sheetName val="Form7"/>
      <sheetName val="Form6"/>
      <sheetName val="Form8"/>
      <sheetName val="Form9"/>
      <sheetName val="Form4"/>
      <sheetName val="1601_Detail_information1"/>
      <sheetName val="Salary_Rate_Reference1"/>
      <sheetName val="Finance_Inputs1"/>
      <sheetName val="Solution_Pricing1"/>
      <sheetName val="Data_Validation_Tables1"/>
      <sheetName val="Lookups_&amp;_Descriptions"/>
      <sheetName val="Drop_Downs"/>
      <sheetName val="A1_-_Income_Statement"/>
      <sheetName val="_JV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ager"/>
      <sheetName val="Output"/>
      <sheetName val="Synergy Analysis"/>
      <sheetName val="Inputs"/>
      <sheetName val="Update Comps"/>
      <sheetName val="Comp Factset"/>
      <sheetName val="Market Update"/>
      <sheetName val="Graph Data"/>
      <sheetName val="__FDSCACHE__"/>
      <sheetName val="Geograph"/>
      <sheetName val="Rep Actual"/>
      <sheetName val="Rep Lyr"/>
      <sheetName val="Rep Plan"/>
      <sheetName val="MAT BKG"/>
      <sheetName val="Bookings By Month"/>
      <sheetName val="Synergy_Analysis"/>
      <sheetName val="Update_Comps"/>
      <sheetName val="Comp_Factset"/>
      <sheetName val="Market_Update"/>
      <sheetName val="Graph_Data"/>
      <sheetName val="Rep_Actual"/>
      <sheetName val="Rep_Lyr"/>
      <sheetName val="Rep_Plan"/>
      <sheetName val="MAT_BKG"/>
      <sheetName val="Bookings_By_Month"/>
      <sheetName val="Synergy_Analysis1"/>
      <sheetName val="Update_Comps1"/>
      <sheetName val="Comp_Factset1"/>
      <sheetName val="Market_Update1"/>
      <sheetName val="Graph_Data1"/>
      <sheetName val="Rep_Actual1"/>
      <sheetName val="Rep_Lyr1"/>
      <sheetName val="Rep_Plan1"/>
      <sheetName val="MAT_BKG1"/>
      <sheetName val="Bookings_By_Month1"/>
    </sheetNames>
    <sheetDataSet>
      <sheetData sheetId="0"/>
      <sheetData sheetId="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Update"/>
      <sheetName val="Table"/>
      <sheetName val="L3M"/>
      <sheetName val="L'Oreal L3M"/>
      <sheetName val="L'Oreal L12M"/>
      <sheetName val="BB Intraday"/>
      <sheetName val="Intraday-all"/>
      <sheetName val="MS Trading Flows"/>
      <sheetName val="Update Comps"/>
      <sheetName val="Geograph"/>
      <sheetName val="L'Oreal_L3M"/>
      <sheetName val="L'Oreal_L12M"/>
      <sheetName val="BB_Intraday"/>
      <sheetName val="MS_Trading_Flows"/>
      <sheetName val="Update_Comps"/>
      <sheetName val="L'Oreal_L3M1"/>
      <sheetName val="L'Oreal_L12M1"/>
      <sheetName val="BB_Intraday1"/>
      <sheetName val="MS_Trading_Flows1"/>
      <sheetName val="Update_Comps1"/>
    </sheetNames>
    <sheetDataSet>
      <sheetData sheetId="0" refreshError="1"/>
      <sheetData sheetId="1" refreshError="1"/>
      <sheetData sheetId="2"/>
      <sheetData sheetId="3"/>
      <sheetData sheetId="4"/>
      <sheetData sheetId="5"/>
      <sheetData sheetId="6"/>
      <sheetData sheetId="7" refreshError="1"/>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Debt"/>
      <sheetName val="Assumptions"/>
      <sheetName val="__FDSCACHE__"/>
      <sheetName val="Projections"/>
      <sheetName val="Store Level"/>
      <sheetName val="Main Model"/>
      <sheetName val="Sheet3"/>
      <sheetName val="Actual Data"/>
      <sheetName val="HC Detail"/>
      <sheetName val="LYear Data"/>
      <sheetName val="Plan Data"/>
      <sheetName val="P&amp;L Month"/>
      <sheetName val="Store_Level"/>
      <sheetName val="Main_Model"/>
      <sheetName val="Financials"/>
      <sheetName val="ref"/>
      <sheetName val="PopCache_Sheet1"/>
      <sheetName val="Sheet1"/>
      <sheetName val="CASH WORKSHEET"/>
      <sheetName val="ic"/>
      <sheetName val="IFC"/>
      <sheetName val="Store_Level1"/>
      <sheetName val="Main_Model1"/>
      <sheetName val="Actual_Data"/>
      <sheetName val="HC_Detail"/>
      <sheetName val="LYear_Data"/>
      <sheetName val="Plan_Data"/>
      <sheetName val="P&amp;L_Month"/>
      <sheetName val="CASH_WORKSHEET"/>
    </sheetNames>
    <sheetDataSet>
      <sheetData sheetId="0"/>
      <sheetData sheetId="1"/>
      <sheetData sheetId="2"/>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A1 - Income Statement"/>
      <sheetName val="A2 - Balance Sheet"/>
      <sheetName val="B1 - Investment Rollforward"/>
      <sheetName val="B2 - Sales of Investments"/>
      <sheetName val="B3 - Unrealized Gain (Loss)"/>
      <sheetName val="D - Stock Loan Receivables"/>
      <sheetName val="E - Fixed Assets Roll"/>
      <sheetName val="F - Goodwill &amp; Intangible Roll"/>
      <sheetName val="G - Due Parent Recon."/>
      <sheetName val="M - Debt and Leases Roll"/>
      <sheetName val="N - Equity rollforward"/>
      <sheetName val="P - Reserve Change"/>
      <sheetName val="S - YTD Labor Cost Summary"/>
      <sheetName val="X1 Reserve Schedule"/>
      <sheetName val="X2 - Fixed Assets Cutoff"/>
      <sheetName val="X3 - Unbilled Receivables"/>
      <sheetName val="X4 - Related Party Transaction"/>
      <sheetName val="new node"/>
      <sheetName val="MKT_NODE"/>
      <sheetName val="Final TB"/>
      <sheetName val="A1_-_Income_Statement"/>
      <sheetName val="A2_-_Balance_Sheet"/>
      <sheetName val="B1_-_Investment_Rollforward"/>
      <sheetName val="B2_-_Sales_of_Investments"/>
      <sheetName val="B3_-_Unrealized_Gain_(Loss)"/>
      <sheetName val="D_-_Stock_Loan_Receivables"/>
      <sheetName val="E_-_Fixed_Assets_Roll"/>
      <sheetName val="F_-_Goodwill_&amp;_Intangible_Roll"/>
      <sheetName val="G_-_Due_Parent_Recon_"/>
      <sheetName val="M_-_Debt_and_Leases_Roll"/>
      <sheetName val="N_-_Equity_rollforward"/>
      <sheetName val="P_-_Reserve_Change"/>
      <sheetName val="S_-_YTD_Labor_Cost_Summary"/>
      <sheetName val="X1_Reserve_Schedule"/>
      <sheetName val="X2_-_Fixed_Assets_Cutoff"/>
      <sheetName val="X3_-_Unbilled_Receivables"/>
      <sheetName val="X4_-_Related_Party_Transaction"/>
      <sheetName val="new_node"/>
      <sheetName val="TRANSACTION"/>
      <sheetName val="1601 Detail information"/>
      <sheetName val=" JVS"/>
      <sheetName val="Cover"/>
      <sheetName val="Table"/>
      <sheetName val="LBO"/>
      <sheetName val="A1_-_Income_Statement1"/>
      <sheetName val="A2_-_Balance_Sheet1"/>
      <sheetName val="B1_-_Investment_Rollforward1"/>
      <sheetName val="B2_-_Sales_of_Investments1"/>
      <sheetName val="B3_-_Unrealized_Gain_(Loss)1"/>
      <sheetName val="D_-_Stock_Loan_Receivables1"/>
      <sheetName val="E_-_Fixed_Assets_Roll1"/>
      <sheetName val="F_-_Goodwill_&amp;_Intangible_Roll1"/>
      <sheetName val="G_-_Due_Parent_Recon_1"/>
      <sheetName val="M_-_Debt_and_Leases_Roll1"/>
      <sheetName val="N_-_Equity_rollforward1"/>
      <sheetName val="P_-_Reserve_Change1"/>
      <sheetName val="S_-_YTD_Labor_Cost_Summary1"/>
      <sheetName val="X1_Reserve_Schedule1"/>
      <sheetName val="X2_-_Fixed_Assets_Cutoff1"/>
      <sheetName val="X3_-_Unbilled_Receivables1"/>
      <sheetName val="X4_-_Related_Party_Transaction1"/>
      <sheetName val="new_node1"/>
      <sheetName val="Final_TB"/>
      <sheetName val="1601_Detail_information"/>
      <sheetName val="_JV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EP&amp;REV"/>
      <sheetName val="P&amp;L-YR"/>
      <sheetName val="Consolidated View_YTD Apr08"/>
      <sheetName val="PRODCHRT"/>
      <sheetName val="TS Rev- Cost detail"/>
      <sheetName val="1601 Detail information"/>
      <sheetName val="SC - Marketing"/>
      <sheetName val="Summary"/>
      <sheetName val="SQL Output"/>
      <sheetName val="Allocation of Debt Iss. Costs"/>
      <sheetName val="Consolidated_View_YTD_Apr08"/>
      <sheetName val="TS_Rev-_Cost_detail"/>
      <sheetName val="1601_Detail_information"/>
      <sheetName val="SC_-_Marketing"/>
      <sheetName val="SQL_Output"/>
      <sheetName val="Allocation_of_Debt_Iss__Cos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pldt"/>
      <sheetName val="IncStmt"/>
      <sheetName val="Bal Sheet"/>
      <sheetName val="Entries"/>
      <sheetName val="CY pickup"/>
      <sheetName val="Notes"/>
      <sheetName val="Ex Rates"/>
      <sheetName val="1601 vs Equity"/>
      <sheetName val="B -Purch Price"/>
      <sheetName val="Consolidated"/>
      <sheetName val="Table"/>
      <sheetName val="JobDetails"/>
      <sheetName val="Bal_Sheet"/>
      <sheetName val="CY_pickup"/>
      <sheetName val="Ex_Rates"/>
      <sheetName val="1601_vs_Equity"/>
      <sheetName val="B_-Purch_Price"/>
      <sheetName val="Bal_Sheet1"/>
      <sheetName val="CY_pickup1"/>
      <sheetName val="Ex_Rates1"/>
      <sheetName val="1601_vs_Equity1"/>
      <sheetName val="B_-Purch_Price1"/>
    </sheetNames>
    <sheetDataSet>
      <sheetData sheetId="0"/>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D"/>
      <sheetName val="Consolidated"/>
      <sheetName val="SABRE Travel Info. Network"/>
      <sheetName val="SABRE Technology Solutions"/>
      <sheetName val="SABRE Interactive"/>
      <sheetName val="Other SABRE Group"/>
      <sheetName val="crandall"/>
      <sheetName val="Y2K"/>
      <sheetName val="USAIR"/>
      <sheetName val="convmigr"/>
      <sheetName val="BOD"/>
      <sheetName val="STSconvmigr"/>
      <sheetName val="STSUSAIR"/>
      <sheetName val="ETDY2K"/>
      <sheetName val="Qtrly Summary"/>
      <sheetName val="2000"/>
      <sheetName val="Summary"/>
      <sheetName val="Inputs"/>
      <sheetName val="Table and Names"/>
      <sheetName val="Variables"/>
      <sheetName val="Validation Sheet"/>
      <sheetName val="SABRE DTS 6205"/>
      <sheetName val="Control"/>
    </sheetNames>
    <sheetDataSet>
      <sheetData sheetId="0" refreshError="1">
        <row r="2">
          <cell r="G2" t="str">
            <v>VARIANCE B/(W)</v>
          </cell>
          <cell r="I2" t="str">
            <v xml:space="preserve"> </v>
          </cell>
          <cell r="K2" t="str">
            <v>VARIANCE B/(W)</v>
          </cell>
          <cell r="N2" t="str">
            <v>|</v>
          </cell>
          <cell r="P2" t="str">
            <v>JUNE</v>
          </cell>
          <cell r="R2" t="str">
            <v>VARIANCE B/(W)</v>
          </cell>
          <cell r="V2" t="str">
            <v>VARIANCE B/(W)</v>
          </cell>
          <cell r="Z2" t="str">
            <v>First</v>
          </cell>
          <cell r="AB2" t="str">
            <v>VARIANCE B/(W)</v>
          </cell>
          <cell r="AF2" t="str">
            <v>VARIANCE B/(W)</v>
          </cell>
          <cell r="AJ2" t="str">
            <v>Second</v>
          </cell>
          <cell r="AL2" t="str">
            <v>VARIANCE B/(W)</v>
          </cell>
          <cell r="AP2" t="str">
            <v>VARIANCE B/(W)</v>
          </cell>
          <cell r="AT2" t="str">
            <v>Third</v>
          </cell>
          <cell r="AV2" t="str">
            <v>VARIANCE B/(W)</v>
          </cell>
          <cell r="AZ2" t="str">
            <v>VARIANCE B/(W)</v>
          </cell>
          <cell r="BD2" t="str">
            <v>Fourth</v>
          </cell>
          <cell r="BF2" t="str">
            <v>VARIANCE B/(W)</v>
          </cell>
          <cell r="BJ2" t="str">
            <v>VARIANCE B/(W)</v>
          </cell>
          <cell r="BN2" t="str">
            <v>Full Year</v>
          </cell>
          <cell r="BP2" t="str">
            <v>VARIANCE B/(W)</v>
          </cell>
          <cell r="BT2" t="str">
            <v>VARIANCE B/(W)</v>
          </cell>
        </row>
        <row r="13">
          <cell r="B13" t="str">
            <v>SABRE Interactive</v>
          </cell>
          <cell r="E13">
            <v>1550.2050000000002</v>
          </cell>
          <cell r="F13">
            <v>1199</v>
          </cell>
          <cell r="G13">
            <v>351.20500000000015</v>
          </cell>
          <cell r="H13">
            <v>0.29291492910758976</v>
          </cell>
          <cell r="J13">
            <v>724</v>
          </cell>
          <cell r="K13">
            <v>826.20500000000015</v>
          </cell>
          <cell r="L13" t="str">
            <v>&gt;±100%</v>
          </cell>
          <cell r="N13" t="str">
            <v>|</v>
          </cell>
          <cell r="P13">
            <v>8250.8720000000012</v>
          </cell>
          <cell r="Q13">
            <v>6636</v>
          </cell>
          <cell r="R13">
            <v>1614.8720000000012</v>
          </cell>
          <cell r="S13">
            <v>0.2433502109704643</v>
          </cell>
          <cell r="U13">
            <v>4341</v>
          </cell>
          <cell r="V13">
            <v>3909.8720000000012</v>
          </cell>
          <cell r="W13">
            <v>0.90068463487675676</v>
          </cell>
          <cell r="Z13">
            <v>3726.4770000000008</v>
          </cell>
          <cell r="AA13">
            <v>3104</v>
          </cell>
          <cell r="AB13">
            <v>622.47700000000077</v>
          </cell>
          <cell r="AC13">
            <v>0.20054027061855695</v>
          </cell>
          <cell r="AE13">
            <v>2207</v>
          </cell>
          <cell r="AF13">
            <v>1519.4770000000008</v>
          </cell>
          <cell r="AG13">
            <v>0.68848074309016805</v>
          </cell>
          <cell r="AJ13">
            <v>4524.3949999999995</v>
          </cell>
          <cell r="AK13">
            <v>3532</v>
          </cell>
          <cell r="AL13">
            <v>992.39499999999953</v>
          </cell>
          <cell r="AM13">
            <v>0.28097253680634188</v>
          </cell>
          <cell r="AO13">
            <v>2134</v>
          </cell>
          <cell r="AP13">
            <v>2390.3949999999995</v>
          </cell>
          <cell r="AQ13" t="str">
            <v>&gt;±100%</v>
          </cell>
          <cell r="AT13">
            <v>5750.8383615945286</v>
          </cell>
          <cell r="AU13">
            <v>4903</v>
          </cell>
          <cell r="AV13">
            <v>847.83836159452858</v>
          </cell>
          <cell r="AW13">
            <v>0.17292236622364443</v>
          </cell>
          <cell r="AY13">
            <v>2496</v>
          </cell>
          <cell r="AZ13">
            <v>3254.8383615945286</v>
          </cell>
          <cell r="BA13" t="str">
            <v>&gt;±100%</v>
          </cell>
          <cell r="BD13">
            <v>6657.106668736249</v>
          </cell>
          <cell r="BE13">
            <v>5954</v>
          </cell>
          <cell r="BF13">
            <v>703.10666873624905</v>
          </cell>
          <cell r="BG13">
            <v>0.11808979992211102</v>
          </cell>
          <cell r="BI13">
            <v>2823</v>
          </cell>
          <cell r="BJ13">
            <v>3834.106668736249</v>
          </cell>
          <cell r="BK13" t="str">
            <v>&gt;±100%</v>
          </cell>
          <cell r="BN13">
            <v>20658.817030330778</v>
          </cell>
          <cell r="BO13">
            <v>17493</v>
          </cell>
          <cell r="BP13">
            <v>3165.8170303307779</v>
          </cell>
          <cell r="BQ13">
            <v>0.18097622079293305</v>
          </cell>
          <cell r="BS13">
            <v>9660</v>
          </cell>
          <cell r="BT13">
            <v>10998.817030330778</v>
          </cell>
          <cell r="BU13" t="str">
            <v>&gt;±100%</v>
          </cell>
        </row>
        <row r="14">
          <cell r="E14">
            <v>0</v>
          </cell>
          <cell r="F14">
            <v>0</v>
          </cell>
          <cell r="G14">
            <v>0</v>
          </cell>
          <cell r="H14" t="str">
            <v>N/A</v>
          </cell>
          <cell r="J14">
            <v>0</v>
          </cell>
          <cell r="K14">
            <v>0</v>
          </cell>
          <cell r="L14" t="str">
            <v>N/A</v>
          </cell>
          <cell r="N14" t="str">
            <v>|</v>
          </cell>
          <cell r="P14">
            <v>0</v>
          </cell>
          <cell r="Q14">
            <v>0</v>
          </cell>
          <cell r="R14">
            <v>0</v>
          </cell>
          <cell r="S14" t="str">
            <v>N/A</v>
          </cell>
          <cell r="U14">
            <v>0</v>
          </cell>
          <cell r="V14">
            <v>0</v>
          </cell>
          <cell r="W14" t="str">
            <v>N/A</v>
          </cell>
          <cell r="Z14">
            <v>0</v>
          </cell>
          <cell r="AA14">
            <v>0</v>
          </cell>
          <cell r="AB14">
            <v>0</v>
          </cell>
          <cell r="AC14" t="str">
            <v>N/A</v>
          </cell>
          <cell r="AE14">
            <v>0</v>
          </cell>
          <cell r="AF14">
            <v>0</v>
          </cell>
          <cell r="AG14" t="str">
            <v>N/A</v>
          </cell>
          <cell r="AJ14">
            <v>0</v>
          </cell>
          <cell r="AK14">
            <v>0</v>
          </cell>
          <cell r="AL14">
            <v>0</v>
          </cell>
          <cell r="AM14" t="str">
            <v>N/A</v>
          </cell>
          <cell r="AO14">
            <v>0</v>
          </cell>
          <cell r="AP14">
            <v>0</v>
          </cell>
          <cell r="AQ14" t="str">
            <v>N/A</v>
          </cell>
          <cell r="AT14">
            <v>0</v>
          </cell>
          <cell r="AU14">
            <v>0</v>
          </cell>
          <cell r="AV14">
            <v>0</v>
          </cell>
          <cell r="AW14" t="str">
            <v>N/A</v>
          </cell>
          <cell r="AY14">
            <v>0</v>
          </cell>
          <cell r="AZ14">
            <v>0</v>
          </cell>
          <cell r="BA14" t="str">
            <v>N/A</v>
          </cell>
          <cell r="BD14">
            <v>0</v>
          </cell>
          <cell r="BE14">
            <v>0</v>
          </cell>
          <cell r="BF14">
            <v>0</v>
          </cell>
          <cell r="BG14" t="str">
            <v>N/A</v>
          </cell>
          <cell r="BI14">
            <v>0</v>
          </cell>
          <cell r="BJ14">
            <v>0</v>
          </cell>
          <cell r="BK14" t="str">
            <v>N/A</v>
          </cell>
          <cell r="BN14">
            <v>0</v>
          </cell>
          <cell r="BO14">
            <v>0</v>
          </cell>
          <cell r="BP14">
            <v>0</v>
          </cell>
          <cell r="BQ14" t="str">
            <v>N/A</v>
          </cell>
          <cell r="BS14">
            <v>0</v>
          </cell>
          <cell r="BT14">
            <v>0</v>
          </cell>
          <cell r="BU14" t="str">
            <v>N/A</v>
          </cell>
        </row>
        <row r="29">
          <cell r="B29" t="str">
            <v>Services Purchased</v>
          </cell>
          <cell r="E29">
            <v>4715.9690000000001</v>
          </cell>
          <cell r="F29">
            <v>4654</v>
          </cell>
          <cell r="G29">
            <v>-61.969000000000051</v>
          </cell>
          <cell r="H29">
            <v>-1.3315212720240664E-2</v>
          </cell>
          <cell r="J29">
            <v>4103</v>
          </cell>
          <cell r="K29">
            <v>-612.96900000000005</v>
          </cell>
          <cell r="L29">
            <v>-0.1493953204971972</v>
          </cell>
          <cell r="N29" t="str">
            <v>|</v>
          </cell>
          <cell r="P29">
            <v>26696.924000000003</v>
          </cell>
          <cell r="Q29">
            <v>28184</v>
          </cell>
          <cell r="R29">
            <v>1487.0759999999973</v>
          </cell>
          <cell r="S29">
            <v>5.2763128015895444E-2</v>
          </cell>
          <cell r="U29">
            <v>23225</v>
          </cell>
          <cell r="V29">
            <v>-3471.9240000000027</v>
          </cell>
          <cell r="W29">
            <v>-0.14949080731969872</v>
          </cell>
          <cell r="Z29">
            <v>13539.158000000001</v>
          </cell>
          <cell r="AA29">
            <v>13915</v>
          </cell>
          <cell r="AB29">
            <v>375.84199999999873</v>
          </cell>
          <cell r="AC29">
            <v>2.7009845490477812E-2</v>
          </cell>
          <cell r="AE29">
            <v>11172</v>
          </cell>
          <cell r="AF29">
            <v>-2367.1580000000013</v>
          </cell>
          <cell r="AG29">
            <v>-0.21188310060866464</v>
          </cell>
          <cell r="AJ29">
            <v>13157.766</v>
          </cell>
          <cell r="AK29">
            <v>14269</v>
          </cell>
          <cell r="AL29">
            <v>1111.2340000000004</v>
          </cell>
          <cell r="AM29">
            <v>7.7877496671105217E-2</v>
          </cell>
          <cell r="AO29">
            <v>12053</v>
          </cell>
          <cell r="AP29">
            <v>-1104.7659999999996</v>
          </cell>
          <cell r="AQ29">
            <v>-9.1659006056583392E-2</v>
          </cell>
          <cell r="AT29">
            <v>15728.144</v>
          </cell>
          <cell r="AU29">
            <v>15196</v>
          </cell>
          <cell r="AV29">
            <v>-532.14400000000023</v>
          </cell>
          <cell r="AW29">
            <v>-3.5018689128718097E-2</v>
          </cell>
          <cell r="AY29">
            <v>14157</v>
          </cell>
          <cell r="AZ29">
            <v>-1571.1440000000002</v>
          </cell>
          <cell r="BA29">
            <v>-0.11098000988910081</v>
          </cell>
          <cell r="BD29">
            <v>15781.227999999999</v>
          </cell>
          <cell r="BE29">
            <v>15416</v>
          </cell>
          <cell r="BF29">
            <v>-365.22799999999916</v>
          </cell>
          <cell r="BG29">
            <v>-2.3691489361702074E-2</v>
          </cell>
          <cell r="BI29">
            <v>16181</v>
          </cell>
          <cell r="BJ29">
            <v>399.77200000000084</v>
          </cell>
          <cell r="BK29">
            <v>2.4706260428898143E-2</v>
          </cell>
          <cell r="BN29">
            <v>58206.296000000002</v>
          </cell>
          <cell r="BO29">
            <v>58796</v>
          </cell>
          <cell r="BP29">
            <v>589.7039999999979</v>
          </cell>
          <cell r="BQ29">
            <v>1.0029661881760629E-2</v>
          </cell>
          <cell r="BS29">
            <v>53563</v>
          </cell>
          <cell r="BT29">
            <v>-4643.2960000000021</v>
          </cell>
          <cell r="BU29">
            <v>-8.6688497656964736E-2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D"/>
      <sheetName val="Consolidated"/>
      <sheetName val="SABRE Travel Info. Network"/>
      <sheetName val="SABRE Technology Solutions"/>
      <sheetName val="SABRE Interactive"/>
      <sheetName val="Other SABRE Group"/>
      <sheetName val="crandall"/>
      <sheetName val="Y2K"/>
      <sheetName val="USAIR"/>
      <sheetName val="convmigr"/>
      <sheetName val="BOD"/>
      <sheetName val="STSconvmigr"/>
      <sheetName val="STSUSAIR"/>
      <sheetName val="ETDY2K"/>
      <sheetName val="Qtrly Summary"/>
      <sheetName val="2000"/>
      <sheetName val="Summary"/>
      <sheetName val="Inputs"/>
      <sheetName val="Table and Names"/>
      <sheetName val="Variables"/>
      <sheetName val="Validation Sheet"/>
      <sheetName val="SABRE DTS 6205"/>
      <sheetName val="Control"/>
    </sheetNames>
    <sheetDataSet>
      <sheetData sheetId="0" refreshError="1">
        <row r="2">
          <cell r="G2" t="str">
            <v>VARIANCE B/(W)</v>
          </cell>
          <cell r="I2" t="str">
            <v xml:space="preserve"> </v>
          </cell>
          <cell r="K2" t="str">
            <v>VARIANCE B/(W)</v>
          </cell>
          <cell r="N2" t="str">
            <v>|</v>
          </cell>
          <cell r="P2" t="str">
            <v>JUNE</v>
          </cell>
          <cell r="R2" t="str">
            <v>VARIANCE B/(W)</v>
          </cell>
          <cell r="V2" t="str">
            <v>VARIANCE B/(W)</v>
          </cell>
          <cell r="Z2" t="str">
            <v>First</v>
          </cell>
          <cell r="AB2" t="str">
            <v>VARIANCE B/(W)</v>
          </cell>
          <cell r="AF2" t="str">
            <v>VARIANCE B/(W)</v>
          </cell>
          <cell r="AJ2" t="str">
            <v>Second</v>
          </cell>
          <cell r="AL2" t="str">
            <v>VARIANCE B/(W)</v>
          </cell>
          <cell r="AP2" t="str">
            <v>VARIANCE B/(W)</v>
          </cell>
          <cell r="AT2" t="str">
            <v>Third</v>
          </cell>
          <cell r="AV2" t="str">
            <v>VARIANCE B/(W)</v>
          </cell>
          <cell r="AZ2" t="str">
            <v>VARIANCE B/(W)</v>
          </cell>
          <cell r="BD2" t="str">
            <v>Fourth</v>
          </cell>
          <cell r="BF2" t="str">
            <v>VARIANCE B/(W)</v>
          </cell>
          <cell r="BJ2" t="str">
            <v>VARIANCE B/(W)</v>
          </cell>
          <cell r="BN2" t="str">
            <v>Full Year</v>
          </cell>
          <cell r="BP2" t="str">
            <v>VARIANCE B/(W)</v>
          </cell>
          <cell r="BT2" t="str">
            <v>VARIANCE B/(W)</v>
          </cell>
        </row>
        <row r="13">
          <cell r="B13" t="str">
            <v>SABRE Interactive</v>
          </cell>
          <cell r="E13">
            <v>1550.2050000000002</v>
          </cell>
          <cell r="F13">
            <v>1199</v>
          </cell>
          <cell r="G13">
            <v>351.20500000000015</v>
          </cell>
          <cell r="H13">
            <v>0.29291492910758976</v>
          </cell>
          <cell r="J13">
            <v>724</v>
          </cell>
          <cell r="K13">
            <v>826.20500000000015</v>
          </cell>
          <cell r="L13" t="str">
            <v>&gt;±100%</v>
          </cell>
          <cell r="N13" t="str">
            <v>|</v>
          </cell>
          <cell r="P13">
            <v>8250.8720000000012</v>
          </cell>
          <cell r="Q13">
            <v>6636</v>
          </cell>
          <cell r="R13">
            <v>1614.8720000000012</v>
          </cell>
          <cell r="S13">
            <v>0.2433502109704643</v>
          </cell>
          <cell r="U13">
            <v>4341</v>
          </cell>
          <cell r="V13">
            <v>3909.8720000000012</v>
          </cell>
          <cell r="W13">
            <v>0.90068463487675676</v>
          </cell>
          <cell r="Z13">
            <v>3726.4770000000008</v>
          </cell>
          <cell r="AA13">
            <v>3104</v>
          </cell>
          <cell r="AB13">
            <v>622.47700000000077</v>
          </cell>
          <cell r="AC13">
            <v>0.20054027061855695</v>
          </cell>
          <cell r="AE13">
            <v>2207</v>
          </cell>
          <cell r="AF13">
            <v>1519.4770000000008</v>
          </cell>
          <cell r="AG13">
            <v>0.68848074309016805</v>
          </cell>
          <cell r="AJ13">
            <v>4524.3949999999995</v>
          </cell>
          <cell r="AK13">
            <v>3532</v>
          </cell>
          <cell r="AL13">
            <v>992.39499999999953</v>
          </cell>
          <cell r="AM13">
            <v>0.28097253680634188</v>
          </cell>
          <cell r="AO13">
            <v>2134</v>
          </cell>
          <cell r="AP13">
            <v>2390.3949999999995</v>
          </cell>
          <cell r="AQ13" t="str">
            <v>&gt;±100%</v>
          </cell>
          <cell r="AT13">
            <v>5750.8383615945286</v>
          </cell>
          <cell r="AU13">
            <v>4903</v>
          </cell>
          <cell r="AV13">
            <v>847.83836159452858</v>
          </cell>
          <cell r="AW13">
            <v>0.17292236622364443</v>
          </cell>
          <cell r="AY13">
            <v>2496</v>
          </cell>
          <cell r="AZ13">
            <v>3254.8383615945286</v>
          </cell>
          <cell r="BA13" t="str">
            <v>&gt;±100%</v>
          </cell>
          <cell r="BD13">
            <v>6657.106668736249</v>
          </cell>
          <cell r="BE13">
            <v>5954</v>
          </cell>
          <cell r="BF13">
            <v>703.10666873624905</v>
          </cell>
          <cell r="BG13">
            <v>0.11808979992211102</v>
          </cell>
          <cell r="BI13">
            <v>2823</v>
          </cell>
          <cell r="BJ13">
            <v>3834.106668736249</v>
          </cell>
          <cell r="BK13" t="str">
            <v>&gt;±100%</v>
          </cell>
          <cell r="BN13">
            <v>20658.817030330778</v>
          </cell>
          <cell r="BO13">
            <v>17493</v>
          </cell>
          <cell r="BP13">
            <v>3165.8170303307779</v>
          </cell>
          <cell r="BQ13">
            <v>0.18097622079293305</v>
          </cell>
          <cell r="BS13">
            <v>9660</v>
          </cell>
          <cell r="BT13">
            <v>10998.817030330778</v>
          </cell>
          <cell r="BU13" t="str">
            <v>&gt;±100%</v>
          </cell>
        </row>
        <row r="14">
          <cell r="E14">
            <v>0</v>
          </cell>
          <cell r="F14">
            <v>0</v>
          </cell>
          <cell r="G14">
            <v>0</v>
          </cell>
          <cell r="H14" t="str">
            <v>N/A</v>
          </cell>
          <cell r="J14">
            <v>0</v>
          </cell>
          <cell r="K14">
            <v>0</v>
          </cell>
          <cell r="L14" t="str">
            <v>N/A</v>
          </cell>
          <cell r="N14" t="str">
            <v>|</v>
          </cell>
          <cell r="P14">
            <v>0</v>
          </cell>
          <cell r="Q14">
            <v>0</v>
          </cell>
          <cell r="R14">
            <v>0</v>
          </cell>
          <cell r="S14" t="str">
            <v>N/A</v>
          </cell>
          <cell r="U14">
            <v>0</v>
          </cell>
          <cell r="V14">
            <v>0</v>
          </cell>
          <cell r="W14" t="str">
            <v>N/A</v>
          </cell>
          <cell r="Z14">
            <v>0</v>
          </cell>
          <cell r="AA14">
            <v>0</v>
          </cell>
          <cell r="AB14">
            <v>0</v>
          </cell>
          <cell r="AC14" t="str">
            <v>N/A</v>
          </cell>
          <cell r="AE14">
            <v>0</v>
          </cell>
          <cell r="AF14">
            <v>0</v>
          </cell>
          <cell r="AG14" t="str">
            <v>N/A</v>
          </cell>
          <cell r="AJ14">
            <v>0</v>
          </cell>
          <cell r="AK14">
            <v>0</v>
          </cell>
          <cell r="AL14">
            <v>0</v>
          </cell>
          <cell r="AM14" t="str">
            <v>N/A</v>
          </cell>
          <cell r="AO14">
            <v>0</v>
          </cell>
          <cell r="AP14">
            <v>0</v>
          </cell>
          <cell r="AQ14" t="str">
            <v>N/A</v>
          </cell>
          <cell r="AT14">
            <v>0</v>
          </cell>
          <cell r="AU14">
            <v>0</v>
          </cell>
          <cell r="AV14">
            <v>0</v>
          </cell>
          <cell r="AW14" t="str">
            <v>N/A</v>
          </cell>
          <cell r="AY14">
            <v>0</v>
          </cell>
          <cell r="AZ14">
            <v>0</v>
          </cell>
          <cell r="BA14" t="str">
            <v>N/A</v>
          </cell>
          <cell r="BD14">
            <v>0</v>
          </cell>
          <cell r="BE14">
            <v>0</v>
          </cell>
          <cell r="BF14">
            <v>0</v>
          </cell>
          <cell r="BG14" t="str">
            <v>N/A</v>
          </cell>
          <cell r="BI14">
            <v>0</v>
          </cell>
          <cell r="BJ14">
            <v>0</v>
          </cell>
          <cell r="BK14" t="str">
            <v>N/A</v>
          </cell>
          <cell r="BN14">
            <v>0</v>
          </cell>
          <cell r="BO14">
            <v>0</v>
          </cell>
          <cell r="BP14">
            <v>0</v>
          </cell>
          <cell r="BQ14" t="str">
            <v>N/A</v>
          </cell>
          <cell r="BS14">
            <v>0</v>
          </cell>
          <cell r="BT14">
            <v>0</v>
          </cell>
          <cell r="BU14" t="str">
            <v>N/A</v>
          </cell>
        </row>
        <row r="29">
          <cell r="B29" t="str">
            <v>Services Purchased</v>
          </cell>
          <cell r="E29">
            <v>4715.9690000000001</v>
          </cell>
          <cell r="F29">
            <v>4654</v>
          </cell>
          <cell r="G29">
            <v>-61.969000000000051</v>
          </cell>
          <cell r="H29">
            <v>-1.3315212720240664E-2</v>
          </cell>
          <cell r="J29">
            <v>4103</v>
          </cell>
          <cell r="K29">
            <v>-612.96900000000005</v>
          </cell>
          <cell r="L29">
            <v>-0.1493953204971972</v>
          </cell>
          <cell r="N29" t="str">
            <v>|</v>
          </cell>
          <cell r="P29">
            <v>26696.924000000003</v>
          </cell>
          <cell r="Q29">
            <v>28184</v>
          </cell>
          <cell r="R29">
            <v>1487.0759999999973</v>
          </cell>
          <cell r="S29">
            <v>5.2763128015895444E-2</v>
          </cell>
          <cell r="U29">
            <v>23225</v>
          </cell>
          <cell r="V29">
            <v>-3471.9240000000027</v>
          </cell>
          <cell r="W29">
            <v>-0.14949080731969872</v>
          </cell>
          <cell r="Z29">
            <v>13539.158000000001</v>
          </cell>
          <cell r="AA29">
            <v>13915</v>
          </cell>
          <cell r="AB29">
            <v>375.84199999999873</v>
          </cell>
          <cell r="AC29">
            <v>2.7009845490477812E-2</v>
          </cell>
          <cell r="AE29">
            <v>11172</v>
          </cell>
          <cell r="AF29">
            <v>-2367.1580000000013</v>
          </cell>
          <cell r="AG29">
            <v>-0.21188310060866464</v>
          </cell>
          <cell r="AJ29">
            <v>13157.766</v>
          </cell>
          <cell r="AK29">
            <v>14269</v>
          </cell>
          <cell r="AL29">
            <v>1111.2340000000004</v>
          </cell>
          <cell r="AM29">
            <v>7.7877496671105217E-2</v>
          </cell>
          <cell r="AO29">
            <v>12053</v>
          </cell>
          <cell r="AP29">
            <v>-1104.7659999999996</v>
          </cell>
          <cell r="AQ29">
            <v>-9.1659006056583392E-2</v>
          </cell>
          <cell r="AT29">
            <v>15728.144</v>
          </cell>
          <cell r="AU29">
            <v>15196</v>
          </cell>
          <cell r="AV29">
            <v>-532.14400000000023</v>
          </cell>
          <cell r="AW29">
            <v>-3.5018689128718097E-2</v>
          </cell>
          <cell r="AY29">
            <v>14157</v>
          </cell>
          <cell r="AZ29">
            <v>-1571.1440000000002</v>
          </cell>
          <cell r="BA29">
            <v>-0.11098000988910081</v>
          </cell>
          <cell r="BD29">
            <v>15781.227999999999</v>
          </cell>
          <cell r="BE29">
            <v>15416</v>
          </cell>
          <cell r="BF29">
            <v>-365.22799999999916</v>
          </cell>
          <cell r="BG29">
            <v>-2.3691489361702074E-2</v>
          </cell>
          <cell r="BI29">
            <v>16181</v>
          </cell>
          <cell r="BJ29">
            <v>399.77200000000084</v>
          </cell>
          <cell r="BK29">
            <v>2.4706260428898143E-2</v>
          </cell>
          <cell r="BN29">
            <v>58206.296000000002</v>
          </cell>
          <cell r="BO29">
            <v>58796</v>
          </cell>
          <cell r="BP29">
            <v>589.7039999999979</v>
          </cell>
          <cell r="BQ29">
            <v>1.0029661881760629E-2</v>
          </cell>
          <cell r="BS29">
            <v>53563</v>
          </cell>
          <cell r="BT29">
            <v>-4643.2960000000021</v>
          </cell>
          <cell r="BU29">
            <v>-8.6688497656964736E-2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_adjusted"/>
      <sheetName val="SABRE Travel Info. Network"/>
      <sheetName val="ITS_adjusted"/>
      <sheetName val="SABRE Interactive"/>
      <sheetName val="Other SABRE Group"/>
      <sheetName val="ETD"/>
      <sheetName val="00000"/>
      <sheetName val="10000"/>
      <sheetName val="One Time Items"/>
      <sheetName val="US Airways Options"/>
      <sheetName val="3q98 crib"/>
      <sheetName val="Carty"/>
      <sheetName val="Y2K"/>
      <sheetName val="ETDY2K"/>
      <sheetName val="USAIR"/>
      <sheetName val="STSUSAIR"/>
      <sheetName val="Cheat Sheet"/>
      <sheetName val="Frank"/>
      <sheetName val="Qtrly Summary"/>
      <sheetName val="Options"/>
      <sheetName val="STIN"/>
      <sheetName val="SI"/>
      <sheetName val="Other Sabre"/>
      <sheetName val="Calendar"/>
      <sheetName val="PfC table"/>
      <sheetName val="Control"/>
      <sheetName val="SABRE_Travel_Info__Network"/>
      <sheetName val="SABRE_Interactive"/>
      <sheetName val="Other_SABRE_Group"/>
      <sheetName val="One_Time_Items"/>
      <sheetName val="US_Airways_Options"/>
      <sheetName val="3q98_crib"/>
      <sheetName val="Cheat_Sheet"/>
      <sheetName val="Qtrly_Summary"/>
      <sheetName val="Other_Sabre"/>
      <sheetName val="PfC_table"/>
    </sheetNames>
    <sheetDataSet>
      <sheetData sheetId="0"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31">
          <cell r="B31" t="str">
            <v>Other Operating Expenses</v>
          </cell>
          <cell r="E31">
            <v>15367.768</v>
          </cell>
          <cell r="F31">
            <v>15603.531999999999</v>
          </cell>
          <cell r="G31">
            <v>235.76399999999921</v>
          </cell>
          <cell r="H31">
            <v>1.5109655942000774E-2</v>
          </cell>
          <cell r="J31">
            <v>14948.467000000001</v>
          </cell>
          <cell r="K31">
            <v>-419.30099999999948</v>
          </cell>
          <cell r="L31">
            <v>-2.8049765905761404E-2</v>
          </cell>
          <cell r="N31" t="str">
            <v>I</v>
          </cell>
          <cell r="O31">
            <v>77185.426999999996</v>
          </cell>
          <cell r="P31">
            <v>88436.704999999987</v>
          </cell>
          <cell r="Q31">
            <v>11251.277999999991</v>
          </cell>
          <cell r="R31">
            <v>0.12722407511677411</v>
          </cell>
          <cell r="T31">
            <v>71612.10100000001</v>
          </cell>
          <cell r="U31">
            <v>-5573.3259999999864</v>
          </cell>
          <cell r="V31">
            <v>-7.7826595256575218E-2</v>
          </cell>
          <cell r="Y31">
            <v>38532.760999999999</v>
          </cell>
          <cell r="Z31">
            <v>42786.500999999997</v>
          </cell>
          <cell r="AA31">
            <v>4253.739999999998</v>
          </cell>
          <cell r="AB31">
            <v>9.9417804694990092E-2</v>
          </cell>
          <cell r="AD31">
            <v>34369.020000000004</v>
          </cell>
          <cell r="AE31">
            <v>-4163.7409999999945</v>
          </cell>
          <cell r="AF31">
            <v>-0.12114808627071688</v>
          </cell>
          <cell r="AI31">
            <v>38652.665999999997</v>
          </cell>
          <cell r="AJ31">
            <v>45650.203999999998</v>
          </cell>
          <cell r="AK31">
            <v>6997.5380000000005</v>
          </cell>
          <cell r="AL31">
            <v>0.1532860181742014</v>
          </cell>
          <cell r="AN31">
            <v>37243.081000000006</v>
          </cell>
          <cell r="AO31">
            <v>-1409.5849999999919</v>
          </cell>
          <cell r="AP31">
            <v>-3.78482381734205E-2</v>
          </cell>
          <cell r="AS31">
            <v>36766.057180732794</v>
          </cell>
          <cell r="AT31">
            <v>50222.84</v>
          </cell>
          <cell r="AU31">
            <v>13456.782819267202</v>
          </cell>
          <cell r="AV31">
            <v>0.26794149473162415</v>
          </cell>
          <cell r="AX31">
            <v>40578.171999999991</v>
          </cell>
          <cell r="AY31">
            <v>3812.1148192671972</v>
          </cell>
          <cell r="AZ31">
            <v>9.3944961820044484E-2</v>
          </cell>
          <cell r="BC31">
            <v>39374.603330045393</v>
          </cell>
          <cell r="BD31">
            <v>66026.352999999988</v>
          </cell>
          <cell r="BE31">
            <v>26651.749669954595</v>
          </cell>
          <cell r="BF31">
            <v>0.40365321510268182</v>
          </cell>
          <cell r="BH31">
            <v>41429.990999999995</v>
          </cell>
          <cell r="BI31">
            <v>2055.3876699546017</v>
          </cell>
          <cell r="BJ31">
            <v>4.9611105876286622E-2</v>
          </cell>
          <cell r="BM31">
            <v>153326.08751077819</v>
          </cell>
          <cell r="BN31">
            <v>204685.89799999999</v>
          </cell>
          <cell r="BO31">
            <v>51359.810489221796</v>
          </cell>
          <cell r="BP31">
            <v>0.25092012195789765</v>
          </cell>
          <cell r="BR31">
            <v>153620.264</v>
          </cell>
          <cell r="BS31">
            <v>294.17648922180524</v>
          </cell>
          <cell r="BT31">
            <v>1.9149588834309337E-3</v>
          </cell>
        </row>
        <row r="32">
          <cell r="E32">
            <v>181086.37500000003</v>
          </cell>
          <cell r="F32">
            <v>170600.83599999998</v>
          </cell>
          <cell r="G32">
            <v>-10485.539000000048</v>
          </cell>
          <cell r="H32">
            <v>-6.146241276332344E-2</v>
          </cell>
          <cell r="J32">
            <v>164974.08899999998</v>
          </cell>
          <cell r="K32">
            <v>-16112.286000000051</v>
          </cell>
          <cell r="L32">
            <v>-9.7665555225463635E-2</v>
          </cell>
          <cell r="N32" t="str">
            <v>I</v>
          </cell>
          <cell r="O32">
            <v>1068910.331</v>
          </cell>
          <cell r="P32">
            <v>1029766.7150000002</v>
          </cell>
          <cell r="Q32">
            <v>-39143.615999999805</v>
          </cell>
          <cell r="R32">
            <v>-3.801212005575437E-2</v>
          </cell>
          <cell r="T32">
            <v>906956.44</v>
          </cell>
          <cell r="U32">
            <v>-161953.89100000006</v>
          </cell>
          <cell r="V32">
            <v>-0.17856854404165218</v>
          </cell>
          <cell r="Y32">
            <v>526039.03799999994</v>
          </cell>
          <cell r="Z32">
            <v>515709.27600000001</v>
          </cell>
          <cell r="AA32">
            <v>-10329.76199999993</v>
          </cell>
          <cell r="AB32">
            <v>-2.0030203994236336E-2</v>
          </cell>
          <cell r="AD32">
            <v>439627.87800000008</v>
          </cell>
          <cell r="AE32">
            <v>-86411.159999999858</v>
          </cell>
          <cell r="AF32">
            <v>-0.19655523301459021</v>
          </cell>
          <cell r="AI32">
            <v>542871.29299999995</v>
          </cell>
          <cell r="AJ32">
            <v>514057.43900000001</v>
          </cell>
          <cell r="AK32">
            <v>-28813.853999999934</v>
          </cell>
          <cell r="AL32">
            <v>-5.6051817975928432E-2</v>
          </cell>
          <cell r="AN32">
            <v>467328.56199999998</v>
          </cell>
          <cell r="AO32">
            <v>-75542.730999999971</v>
          </cell>
          <cell r="AP32">
            <v>-0.16164800772438123</v>
          </cell>
          <cell r="AS32">
            <v>532816.51333068474</v>
          </cell>
          <cell r="AT32">
            <v>503872.01400000008</v>
          </cell>
          <cell r="AU32">
            <v>-28944.499330684659</v>
          </cell>
          <cell r="AV32">
            <v>-5.7444149558750157E-2</v>
          </cell>
          <cell r="AX32">
            <v>505870.20900000003</v>
          </cell>
          <cell r="AY32">
            <v>-26946.30433068471</v>
          </cell>
          <cell r="AZ32">
            <v>-5.3267229125731556E-2</v>
          </cell>
          <cell r="BC32">
            <v>531749.77535785874</v>
          </cell>
          <cell r="BD32">
            <v>528715.82499999995</v>
          </cell>
          <cell r="BE32">
            <v>-3033.9503578587901</v>
          </cell>
          <cell r="BF32">
            <v>-5.7383384691744197E-3</v>
          </cell>
          <cell r="BH32">
            <v>543189.78700000001</v>
          </cell>
          <cell r="BI32">
            <v>11440.011642141268</v>
          </cell>
          <cell r="BJ32">
            <v>2.1060800324180739E-2</v>
          </cell>
          <cell r="BM32">
            <v>2133476.6196885435</v>
          </cell>
          <cell r="BN32">
            <v>2062354.554</v>
          </cell>
          <cell r="BO32">
            <v>-71122.065688543487</v>
          </cell>
          <cell r="BP32">
            <v>-3.4485857705989525E-2</v>
          </cell>
          <cell r="BR32">
            <v>1956016.4360000002</v>
          </cell>
          <cell r="BS32">
            <v>-177460.18368854327</v>
          </cell>
          <cell r="BT32">
            <v>-9.0725302928151494E-2</v>
          </cell>
        </row>
        <row r="33">
          <cell r="E33">
            <v>0</v>
          </cell>
          <cell r="F33">
            <v>0</v>
          </cell>
          <cell r="H33" t="str">
            <v>N/A</v>
          </cell>
          <cell r="J33">
            <v>0</v>
          </cell>
          <cell r="L33" t="str">
            <v>N/A</v>
          </cell>
          <cell r="N33" t="str">
            <v>I</v>
          </cell>
          <cell r="O33">
            <v>0</v>
          </cell>
          <cell r="P33">
            <v>0</v>
          </cell>
          <cell r="R33" t="str">
            <v>N/A</v>
          </cell>
          <cell r="T33">
            <v>0</v>
          </cell>
          <cell r="V33" t="str">
            <v>N/A</v>
          </cell>
          <cell r="Y33">
            <v>0</v>
          </cell>
          <cell r="Z33">
            <v>0</v>
          </cell>
          <cell r="AB33" t="str">
            <v>N/A</v>
          </cell>
          <cell r="AD33">
            <v>0</v>
          </cell>
          <cell r="AF33" t="str">
            <v>N/A</v>
          </cell>
          <cell r="AI33">
            <v>0</v>
          </cell>
          <cell r="AJ33">
            <v>0</v>
          </cell>
          <cell r="AL33" t="str">
            <v>N/A</v>
          </cell>
          <cell r="AP33" t="str">
            <v>N/A</v>
          </cell>
          <cell r="AS33">
            <v>0</v>
          </cell>
          <cell r="AT33">
            <v>0</v>
          </cell>
          <cell r="AV33" t="str">
            <v>N/A</v>
          </cell>
          <cell r="AX33">
            <v>0</v>
          </cell>
          <cell r="AZ33" t="str">
            <v>N/A</v>
          </cell>
          <cell r="BC33">
            <v>0</v>
          </cell>
          <cell r="BD33">
            <v>0</v>
          </cell>
          <cell r="BF33" t="str">
            <v>N/A</v>
          </cell>
          <cell r="BH33">
            <v>0</v>
          </cell>
          <cell r="BJ33" t="str">
            <v>N/A</v>
          </cell>
          <cell r="BM33">
            <v>0</v>
          </cell>
          <cell r="BN33">
            <v>0</v>
          </cell>
          <cell r="BP33" t="str">
            <v>N/A</v>
          </cell>
          <cell r="BR33">
            <v>0</v>
          </cell>
          <cell r="BT33" t="str">
            <v>N/A</v>
          </cell>
        </row>
        <row r="34">
          <cell r="C34" t="str">
            <v>Transfer Price Credits</v>
          </cell>
          <cell r="E34">
            <v>0</v>
          </cell>
          <cell r="F34">
            <v>0</v>
          </cell>
          <cell r="G34">
            <v>0</v>
          </cell>
          <cell r="H34" t="str">
            <v>N/A</v>
          </cell>
          <cell r="J34">
            <v>0</v>
          </cell>
          <cell r="K34">
            <v>0</v>
          </cell>
          <cell r="L34" t="str">
            <v>N/A</v>
          </cell>
          <cell r="N34" t="str">
            <v>I</v>
          </cell>
          <cell r="O34">
            <v>0</v>
          </cell>
          <cell r="P34">
            <v>0</v>
          </cell>
          <cell r="Q34">
            <v>0</v>
          </cell>
          <cell r="R34" t="str">
            <v>N/A</v>
          </cell>
          <cell r="T34">
            <v>0</v>
          </cell>
          <cell r="U34">
            <v>0</v>
          </cell>
          <cell r="V34" t="str">
            <v>N/A</v>
          </cell>
          <cell r="Y34">
            <v>0</v>
          </cell>
          <cell r="Z34">
            <v>0</v>
          </cell>
          <cell r="AA34">
            <v>0</v>
          </cell>
          <cell r="AB34" t="str">
            <v>N/A</v>
          </cell>
          <cell r="AD34">
            <v>0</v>
          </cell>
          <cell r="AE34">
            <v>0</v>
          </cell>
          <cell r="AF34" t="str">
            <v>N/A</v>
          </cell>
          <cell r="AI34">
            <v>0</v>
          </cell>
          <cell r="AJ34">
            <v>0</v>
          </cell>
          <cell r="AK34">
            <v>0</v>
          </cell>
          <cell r="AL34" t="str">
            <v>N/A</v>
          </cell>
          <cell r="AN34">
            <v>0</v>
          </cell>
          <cell r="AO34">
            <v>0</v>
          </cell>
          <cell r="AP34" t="str">
            <v>N/A</v>
          </cell>
          <cell r="AS34">
            <v>0</v>
          </cell>
          <cell r="AT34">
            <v>0</v>
          </cell>
          <cell r="AU34">
            <v>0</v>
          </cell>
          <cell r="AV34" t="str">
            <v>N/A</v>
          </cell>
          <cell r="AX34">
            <v>0</v>
          </cell>
          <cell r="AY34">
            <v>0</v>
          </cell>
          <cell r="AZ34" t="str">
            <v>N/A</v>
          </cell>
          <cell r="BC34">
            <v>0</v>
          </cell>
          <cell r="BD34">
            <v>0</v>
          </cell>
          <cell r="BE34">
            <v>0</v>
          </cell>
          <cell r="BF34" t="str">
            <v>N/A</v>
          </cell>
          <cell r="BH34">
            <v>0</v>
          </cell>
          <cell r="BI34">
            <v>0</v>
          </cell>
          <cell r="BJ34" t="str">
            <v>N/A</v>
          </cell>
          <cell r="BM34">
            <v>0</v>
          </cell>
          <cell r="BN34">
            <v>0</v>
          </cell>
          <cell r="BO34">
            <v>0</v>
          </cell>
          <cell r="BP34" t="str">
            <v>N/A</v>
          </cell>
          <cell r="BR34">
            <v>0</v>
          </cell>
          <cell r="BS34">
            <v>0</v>
          </cell>
          <cell r="BT34" t="str">
            <v>N/A</v>
          </cell>
        </row>
      </sheetData>
      <sheetData sheetId="1"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E13">
            <v>0</v>
          </cell>
          <cell r="F13">
            <v>0</v>
          </cell>
          <cell r="G13">
            <v>0</v>
          </cell>
          <cell r="H13" t="str">
            <v>N/A</v>
          </cell>
          <cell r="J13">
            <v>0</v>
          </cell>
          <cell r="K13">
            <v>0</v>
          </cell>
          <cell r="L13" t="str">
            <v>N/A</v>
          </cell>
          <cell r="N13" t="str">
            <v>I</v>
          </cell>
          <cell r="O13">
            <v>0</v>
          </cell>
          <cell r="P13">
            <v>0</v>
          </cell>
          <cell r="Q13">
            <v>0</v>
          </cell>
          <cell r="R13" t="str">
            <v>N/A</v>
          </cell>
          <cell r="T13">
            <v>0</v>
          </cell>
          <cell r="U13">
            <v>0</v>
          </cell>
          <cell r="V13" t="str">
            <v>N/A</v>
          </cell>
          <cell r="Y13">
            <v>0</v>
          </cell>
          <cell r="Z13">
            <v>0</v>
          </cell>
          <cell r="AA13">
            <v>0</v>
          </cell>
          <cell r="AB13" t="str">
            <v>N/A</v>
          </cell>
          <cell r="AD13">
            <v>0</v>
          </cell>
          <cell r="AE13">
            <v>0</v>
          </cell>
          <cell r="AF13" t="str">
            <v>N/A</v>
          </cell>
          <cell r="AI13">
            <v>0</v>
          </cell>
          <cell r="AJ13">
            <v>0</v>
          </cell>
          <cell r="AK13">
            <v>0</v>
          </cell>
          <cell r="AL13" t="str">
            <v>N/A</v>
          </cell>
          <cell r="AN13">
            <v>0</v>
          </cell>
          <cell r="AO13">
            <v>0</v>
          </cell>
          <cell r="AP13" t="str">
            <v>N/A</v>
          </cell>
          <cell r="AS13">
            <v>0</v>
          </cell>
          <cell r="AT13">
            <v>0</v>
          </cell>
          <cell r="AU13">
            <v>0</v>
          </cell>
          <cell r="AV13" t="str">
            <v>N/A</v>
          </cell>
          <cell r="AX13">
            <v>0</v>
          </cell>
          <cell r="AY13">
            <v>0</v>
          </cell>
          <cell r="AZ13" t="str">
            <v>N/A</v>
          </cell>
          <cell r="BC13">
            <v>0</v>
          </cell>
          <cell r="BD13">
            <v>0</v>
          </cell>
          <cell r="BE13">
            <v>0</v>
          </cell>
          <cell r="BF13" t="str">
            <v>N/A</v>
          </cell>
          <cell r="BH13">
            <v>0</v>
          </cell>
          <cell r="BI13">
            <v>0</v>
          </cell>
          <cell r="BJ13" t="str">
            <v>N/A</v>
          </cell>
          <cell r="BM13">
            <v>0</v>
          </cell>
          <cell r="BN13">
            <v>0</v>
          </cell>
          <cell r="BO13">
            <v>0</v>
          </cell>
          <cell r="BP13" t="str">
            <v>N/A</v>
          </cell>
          <cell r="BR13">
            <v>0</v>
          </cell>
          <cell r="BS13">
            <v>0</v>
          </cell>
          <cell r="BT13" t="str">
            <v>N/A</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8255.4719999999998</v>
          </cell>
          <cell r="F31">
            <v>7838.1369999999997</v>
          </cell>
          <cell r="G31">
            <v>-417.33500000000004</v>
          </cell>
          <cell r="H31">
            <v>-5.3244157380765357E-2</v>
          </cell>
          <cell r="J31">
            <v>8577.1010000000006</v>
          </cell>
          <cell r="K31">
            <v>321.62900000000081</v>
          </cell>
          <cell r="L31">
            <v>3.7498567406399994E-2</v>
          </cell>
          <cell r="N31" t="str">
            <v>I</v>
          </cell>
          <cell r="O31">
            <v>44892.893000000004</v>
          </cell>
          <cell r="P31">
            <v>48148.407999999996</v>
          </cell>
          <cell r="Q31">
            <v>3255.5149999999921</v>
          </cell>
          <cell r="R31">
            <v>6.7614177399177813E-2</v>
          </cell>
          <cell r="T31">
            <v>46036.370999999999</v>
          </cell>
          <cell r="U31">
            <v>1143.4779999999955</v>
          </cell>
          <cell r="V31">
            <v>2.4838578175503789E-2</v>
          </cell>
          <cell r="Y31">
            <v>22220.892</v>
          </cell>
          <cell r="Z31">
            <v>24784.159999999996</v>
          </cell>
          <cell r="AA31">
            <v>2563.2679999999964</v>
          </cell>
          <cell r="AB31">
            <v>0.10342363832383251</v>
          </cell>
          <cell r="AD31">
            <v>22750.77</v>
          </cell>
          <cell r="AE31">
            <v>529.87800000000061</v>
          </cell>
          <cell r="AF31">
            <v>2.3290552363722222E-2</v>
          </cell>
          <cell r="AI31">
            <v>22672.001</v>
          </cell>
          <cell r="AJ31">
            <v>23364.248</v>
          </cell>
          <cell r="AK31">
            <v>692.24699999999939</v>
          </cell>
          <cell r="AL31">
            <v>2.9628473383778473E-2</v>
          </cell>
          <cell r="AN31">
            <v>23285.601000000002</v>
          </cell>
          <cell r="AO31">
            <v>613.60000000000218</v>
          </cell>
          <cell r="AP31">
            <v>2.6351048444057858E-2</v>
          </cell>
          <cell r="AS31">
            <v>23276.764000000003</v>
          </cell>
          <cell r="AT31">
            <v>22973.764000000003</v>
          </cell>
          <cell r="AU31">
            <v>-303</v>
          </cell>
          <cell r="AV31">
            <v>-1.3188957630103625E-2</v>
          </cell>
          <cell r="AX31">
            <v>24274.050000000003</v>
          </cell>
          <cell r="AY31">
            <v>997.28600000000006</v>
          </cell>
          <cell r="AZ31">
            <v>4.1084450266848753E-2</v>
          </cell>
          <cell r="BC31">
            <v>21060.095000000001</v>
          </cell>
          <cell r="BD31">
            <v>21904.294999999998</v>
          </cell>
          <cell r="BE31">
            <v>844.19999999999709</v>
          </cell>
          <cell r="BF31">
            <v>3.8540386714112328E-2</v>
          </cell>
          <cell r="BH31">
            <v>23820.87</v>
          </cell>
          <cell r="BI31">
            <v>2760.7749999999978</v>
          </cell>
          <cell r="BJ31">
            <v>0.11589732029098844</v>
          </cell>
          <cell r="BM31">
            <v>89229.752000000008</v>
          </cell>
          <cell r="BN31">
            <v>93026.46699999999</v>
          </cell>
          <cell r="BO31">
            <v>3796.714999999982</v>
          </cell>
          <cell r="BP31">
            <v>4.0813277365461836E-2</v>
          </cell>
          <cell r="BR31">
            <v>94131.290999999997</v>
          </cell>
          <cell r="BS31">
            <v>4901.5389999999898</v>
          </cell>
          <cell r="BT31">
            <v>5.2071303260888983E-2</v>
          </cell>
        </row>
        <row r="32">
          <cell r="B32" t="str">
            <v>Gross Operating Expenses</v>
          </cell>
          <cell r="E32">
            <v>88329.994000000006</v>
          </cell>
          <cell r="F32">
            <v>87986.915999999997</v>
          </cell>
          <cell r="G32">
            <v>-343.07800000000861</v>
          </cell>
          <cell r="H32">
            <v>-3.8991933755242497E-3</v>
          </cell>
          <cell r="J32">
            <v>80274.770999999993</v>
          </cell>
          <cell r="K32">
            <v>-8055.2230000000127</v>
          </cell>
          <cell r="L32">
            <v>-0.10034563661352598</v>
          </cell>
          <cell r="N32" t="str">
            <v>I</v>
          </cell>
          <cell r="O32">
            <v>524257.946</v>
          </cell>
          <cell r="P32">
            <v>526658.56900000002</v>
          </cell>
          <cell r="Q32">
            <v>2400.6230000000214</v>
          </cell>
          <cell r="R32">
            <v>4.5582150207073178E-3</v>
          </cell>
          <cell r="T32">
            <v>478388.98000000004</v>
          </cell>
          <cell r="U32">
            <v>-45868.965999999957</v>
          </cell>
          <cell r="V32">
            <v>-9.5882154308821979E-2</v>
          </cell>
          <cell r="Y32">
            <v>262932.72100000002</v>
          </cell>
          <cell r="Z32">
            <v>265436.89600000001</v>
          </cell>
          <cell r="AA32">
            <v>2504.1749999999884</v>
          </cell>
          <cell r="AB32">
            <v>9.4341632144462253E-3</v>
          </cell>
          <cell r="AD32">
            <v>241781.15099999998</v>
          </cell>
          <cell r="AE32">
            <v>-21151.570000000036</v>
          </cell>
          <cell r="AF32">
            <v>-8.7482295094211196E-2</v>
          </cell>
          <cell r="AI32">
            <v>261325.22499999995</v>
          </cell>
          <cell r="AJ32">
            <v>261221.67299999998</v>
          </cell>
          <cell r="AK32">
            <v>-103.55199999996694</v>
          </cell>
          <cell r="AL32">
            <v>-3.9641427455357789E-4</v>
          </cell>
          <cell r="AN32">
            <v>236607.829</v>
          </cell>
          <cell r="AO32">
            <v>-24717.39599999995</v>
          </cell>
          <cell r="AP32">
            <v>-0.10446567260460325</v>
          </cell>
          <cell r="AS32">
            <v>268668.576</v>
          </cell>
          <cell r="AT32">
            <v>256054.27599999998</v>
          </cell>
          <cell r="AU32">
            <v>-12614.300000000017</v>
          </cell>
          <cell r="AV32">
            <v>-4.92641646023518E-2</v>
          </cell>
          <cell r="AX32">
            <v>249750.76799999998</v>
          </cell>
          <cell r="AY32">
            <v>-18917.808000000019</v>
          </cell>
          <cell r="AZ32">
            <v>-7.5746746052048258E-2</v>
          </cell>
          <cell r="BC32">
            <v>255684.97175324676</v>
          </cell>
          <cell r="BD32">
            <v>258485.57799999998</v>
          </cell>
          <cell r="BE32">
            <v>2800.6062467532174</v>
          </cell>
          <cell r="BF32">
            <v>1.0834671196832566E-2</v>
          </cell>
          <cell r="BH32">
            <v>247573.902</v>
          </cell>
          <cell r="BI32">
            <v>-8111.0697532467602</v>
          </cell>
          <cell r="BJ32">
            <v>-3.2762216403757941E-2</v>
          </cell>
          <cell r="BM32">
            <v>1048611.4937532467</v>
          </cell>
          <cell r="BN32">
            <v>1041198.423</v>
          </cell>
          <cell r="BO32">
            <v>-7413.0707532467786</v>
          </cell>
          <cell r="BP32">
            <v>-7.1197483491067283E-3</v>
          </cell>
          <cell r="BR32">
            <v>975713.65</v>
          </cell>
          <cell r="BS32">
            <v>-72897.843753246707</v>
          </cell>
          <cell r="BT32">
            <v>-7.4712333637278416E-2</v>
          </cell>
        </row>
        <row r="33">
          <cell r="N33" t="str">
            <v>I</v>
          </cell>
        </row>
        <row r="34">
          <cell r="C34" t="str">
            <v>Transfer Price Credits</v>
          </cell>
          <cell r="E34">
            <v>-783</v>
          </cell>
          <cell r="F34">
            <v>-784.12900000000002</v>
          </cell>
          <cell r="G34">
            <v>-1.1290000000000191</v>
          </cell>
          <cell r="H34">
            <v>-1.4398141122188045E-3</v>
          </cell>
          <cell r="J34">
            <v>-783.33299999999997</v>
          </cell>
          <cell r="K34">
            <v>-0.33299999999996999</v>
          </cell>
          <cell r="L34">
            <v>-4.2510656387509529E-4</v>
          </cell>
          <cell r="N34" t="str">
            <v>I</v>
          </cell>
          <cell r="O34">
            <v>-4699.3320000000003</v>
          </cell>
          <cell r="P34">
            <v>-4704.7740000000003</v>
          </cell>
          <cell r="Q34">
            <v>-5.4420000000000073</v>
          </cell>
          <cell r="R34">
            <v>-1.1566974311624761E-3</v>
          </cell>
          <cell r="T34">
            <v>-4699.9979999999996</v>
          </cell>
          <cell r="U34">
            <v>-0.66599999999925785</v>
          </cell>
          <cell r="V34">
            <v>-1.4170218795821996E-4</v>
          </cell>
          <cell r="Y34">
            <v>-2349.6660000000002</v>
          </cell>
          <cell r="Z34">
            <v>-2352.3870000000002</v>
          </cell>
          <cell r="AA34">
            <v>-2.7210000000000036</v>
          </cell>
          <cell r="AB34">
            <v>-1.1566974311624761E-3</v>
          </cell>
          <cell r="AD34">
            <v>-2349.9989999999998</v>
          </cell>
          <cell r="AE34">
            <v>-0.33299999999962893</v>
          </cell>
          <cell r="AF34">
            <v>-1.4170218795821996E-4</v>
          </cell>
          <cell r="AI34">
            <v>-2349.6660000000002</v>
          </cell>
          <cell r="AJ34">
            <v>-2352.3870000000002</v>
          </cell>
          <cell r="AK34">
            <v>-2.7210000000000036</v>
          </cell>
          <cell r="AL34">
            <v>-1.1566974311624761E-3</v>
          </cell>
          <cell r="AN34">
            <v>-2349.9989999999998</v>
          </cell>
          <cell r="AO34">
            <v>-0.33299999999962893</v>
          </cell>
          <cell r="AP34">
            <v>-1.4170218795821996E-4</v>
          </cell>
          <cell r="AS34">
            <v>-2352.3870000000002</v>
          </cell>
          <cell r="AT34">
            <v>-2352.3870000000002</v>
          </cell>
          <cell r="AU34">
            <v>0</v>
          </cell>
          <cell r="AV34">
            <v>0</v>
          </cell>
          <cell r="AX34">
            <v>-2349.9989999999998</v>
          </cell>
          <cell r="AY34">
            <v>2.3880000000003747</v>
          </cell>
          <cell r="AZ34">
            <v>1.0161706451791575E-3</v>
          </cell>
          <cell r="BC34">
            <v>-2352.3870000000002</v>
          </cell>
          <cell r="BD34">
            <v>-2352.3870000000002</v>
          </cell>
          <cell r="BE34">
            <v>0</v>
          </cell>
          <cell r="BF34">
            <v>0</v>
          </cell>
          <cell r="BH34">
            <v>-2349.9989999999998</v>
          </cell>
          <cell r="BI34">
            <v>2.3880000000003747</v>
          </cell>
          <cell r="BJ34">
            <v>1.0161706451791575E-3</v>
          </cell>
          <cell r="BM34">
            <v>-9404.1060000000016</v>
          </cell>
          <cell r="BN34">
            <v>-9409.5480000000007</v>
          </cell>
          <cell r="BO34">
            <v>-5.4419999999990978</v>
          </cell>
          <cell r="BP34">
            <v>-5.7834871558114134E-4</v>
          </cell>
          <cell r="BR34">
            <v>-9399.9959999999992</v>
          </cell>
          <cell r="BS34">
            <v>4.1100000000024011</v>
          </cell>
          <cell r="BT34">
            <v>4.3723422861056553E-4</v>
          </cell>
        </row>
        <row r="35">
          <cell r="N35" t="str">
            <v>I</v>
          </cell>
        </row>
        <row r="36">
          <cell r="A36" t="str">
            <v>Total Operating Expenses</v>
          </cell>
          <cell r="E36">
            <v>87546.994000000006</v>
          </cell>
          <cell r="F36">
            <v>87202.786999999997</v>
          </cell>
          <cell r="G36">
            <v>-344.20700000000943</v>
          </cell>
          <cell r="H36">
            <v>-3.9472018250977393E-3</v>
          </cell>
          <cell r="J36">
            <v>79491.437999999995</v>
          </cell>
          <cell r="K36">
            <v>-8055.5560000000114</v>
          </cell>
          <cell r="L36">
            <v>-0.10133866241040969</v>
          </cell>
          <cell r="N36" t="str">
            <v>I</v>
          </cell>
          <cell r="O36">
            <v>519558.614</v>
          </cell>
          <cell r="P36">
            <v>521953.79500000004</v>
          </cell>
          <cell r="Q36">
            <v>2395.1810000000405</v>
          </cell>
          <cell r="R36">
            <v>4.5888755344714758E-3</v>
          </cell>
          <cell r="T36">
            <v>473688.98200000002</v>
          </cell>
          <cell r="U36">
            <v>-45869.631999999983</v>
          </cell>
          <cell r="V36">
            <v>-9.6834914348926063E-2</v>
          </cell>
          <cell r="Y36">
            <v>260583.05500000002</v>
          </cell>
          <cell r="Z36">
            <v>263084.50900000002</v>
          </cell>
          <cell r="AA36">
            <v>2501.4539999999979</v>
          </cell>
          <cell r="AB36">
            <v>9.5081767053034564E-3</v>
          </cell>
          <cell r="AD36">
            <v>239431.15199999997</v>
          </cell>
          <cell r="AE36">
            <v>-21151.903000000049</v>
          </cell>
          <cell r="AF36">
            <v>-8.8342318129096473E-2</v>
          </cell>
          <cell r="AI36">
            <v>258975.55899999995</v>
          </cell>
          <cell r="AJ36">
            <v>258869.28599999999</v>
          </cell>
          <cell r="AK36">
            <v>-106.27299999995739</v>
          </cell>
          <cell r="AL36">
            <v>-4.1052765139529686E-4</v>
          </cell>
          <cell r="AN36">
            <v>234257.83</v>
          </cell>
          <cell r="AO36">
            <v>-24717.728999999963</v>
          </cell>
          <cell r="AP36">
            <v>-0.10551506005156781</v>
          </cell>
          <cell r="AS36">
            <v>266316.18900000001</v>
          </cell>
          <cell r="AT36">
            <v>253701.889</v>
          </cell>
          <cell r="AU36">
            <v>-12614.300000000017</v>
          </cell>
          <cell r="AV36">
            <v>-4.9720954186509889E-2</v>
          </cell>
          <cell r="AX36">
            <v>247400.76899999997</v>
          </cell>
          <cell r="AY36">
            <v>-18915.420000000042</v>
          </cell>
          <cell r="AZ36">
            <v>-7.6456593390783048E-2</v>
          </cell>
          <cell r="BC36">
            <v>253332.58475324677</v>
          </cell>
          <cell r="BD36">
            <v>256133.19099999999</v>
          </cell>
          <cell r="BE36">
            <v>2800.6062467532174</v>
          </cell>
          <cell r="BF36">
            <v>1.0934179345593745E-2</v>
          </cell>
          <cell r="BH36">
            <v>245223.90299999999</v>
          </cell>
          <cell r="BI36">
            <v>-8108.681753246783</v>
          </cell>
          <cell r="BJ36">
            <v>-3.3066441134193936E-2</v>
          </cell>
          <cell r="BM36">
            <v>1039207.3877532467</v>
          </cell>
          <cell r="BN36">
            <v>1031788.875</v>
          </cell>
          <cell r="BO36">
            <v>-7418.5127532467013</v>
          </cell>
          <cell r="BP36">
            <v>-7.1899522596099918E-3</v>
          </cell>
          <cell r="BR36">
            <v>966313.65399999998</v>
          </cell>
          <cell r="BS36">
            <v>-72893.733753246721</v>
          </cell>
          <cell r="BT36">
            <v>-7.5434858497039015E-2</v>
          </cell>
        </row>
      </sheetData>
      <sheetData sheetId="2"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9">
          <cell r="B9" t="str">
            <v>Development Labor</v>
          </cell>
          <cell r="E9">
            <v>43528.262999999999</v>
          </cell>
          <cell r="F9">
            <v>43849</v>
          </cell>
          <cell r="G9">
            <v>-320.73700000000099</v>
          </cell>
          <cell r="H9">
            <v>-7.3145795799220278E-3</v>
          </cell>
          <cell r="J9">
            <v>44917.77</v>
          </cell>
          <cell r="K9">
            <v>-1389.5069999999978</v>
          </cell>
          <cell r="L9">
            <v>-3.0934460904893494E-2</v>
          </cell>
          <cell r="N9" t="str">
            <v>I</v>
          </cell>
          <cell r="O9">
            <v>264144.81799999997</v>
          </cell>
          <cell r="P9">
            <v>258024.76299999998</v>
          </cell>
          <cell r="Q9">
            <v>6120.054999999993</v>
          </cell>
          <cell r="R9">
            <v>2.3718866859302159E-2</v>
          </cell>
          <cell r="T9">
            <v>247902.348</v>
          </cell>
          <cell r="U9">
            <v>16242.469999999972</v>
          </cell>
          <cell r="V9">
            <v>6.5519629527671805E-2</v>
          </cell>
          <cell r="Y9">
            <v>142357.36900000001</v>
          </cell>
          <cell r="Z9">
            <v>126035.75399999999</v>
          </cell>
          <cell r="AA9">
            <v>16321.61500000002</v>
          </cell>
          <cell r="AB9">
            <v>0.12949987985155403</v>
          </cell>
          <cell r="AD9">
            <v>115760.01000000001</v>
          </cell>
          <cell r="AE9">
            <v>26597.358999999997</v>
          </cell>
          <cell r="AF9">
            <v>0.22976292935703785</v>
          </cell>
          <cell r="AI9">
            <v>121787.44899999999</v>
          </cell>
          <cell r="AJ9">
            <v>131989.00899999999</v>
          </cell>
          <cell r="AK9">
            <v>-10201.559999999998</v>
          </cell>
          <cell r="AL9">
            <v>-7.7290981099797471E-2</v>
          </cell>
          <cell r="AN9">
            <v>132142.33799999999</v>
          </cell>
          <cell r="AO9">
            <v>-10354.888999999996</v>
          </cell>
          <cell r="AP9">
            <v>-7.836163001747401E-2</v>
          </cell>
          <cell r="AS9">
            <v>114738.44760635226</v>
          </cell>
          <cell r="AT9">
            <v>128772.879</v>
          </cell>
          <cell r="AU9">
            <v>-14034.431393647741</v>
          </cell>
          <cell r="AV9">
            <v>-0.10898592547307839</v>
          </cell>
          <cell r="AX9">
            <v>147429.89500000002</v>
          </cell>
          <cell r="AY9">
            <v>-32691.447393647759</v>
          </cell>
          <cell r="AZ9">
            <v>-0.2217423229776278</v>
          </cell>
          <cell r="BC9">
            <v>106258.98862160146</v>
          </cell>
          <cell r="BD9">
            <v>138848.47400000002</v>
          </cell>
          <cell r="BE9">
            <v>-32589.48537839856</v>
          </cell>
          <cell r="BF9">
            <v>-0.23471259308473608</v>
          </cell>
          <cell r="BH9">
            <v>137045.22</v>
          </cell>
          <cell r="BI9">
            <v>-30786.231378398545</v>
          </cell>
          <cell r="BJ9">
            <v>-0.22464286881657416</v>
          </cell>
          <cell r="BM9">
            <v>485142.25422795373</v>
          </cell>
          <cell r="BN9">
            <v>525646.11600000004</v>
          </cell>
          <cell r="BO9">
            <v>-40503.861772046308</v>
          </cell>
          <cell r="BP9">
            <v>-7.7055381061821263E-2</v>
          </cell>
          <cell r="BR9">
            <v>532377.46299999999</v>
          </cell>
          <cell r="BS9">
            <v>-47235.208772046259</v>
          </cell>
          <cell r="BT9">
            <v>-8.8725034500655151E-2</v>
          </cell>
        </row>
        <row r="10">
          <cell r="B10" t="str">
            <v>License Fees</v>
          </cell>
          <cell r="E10">
            <v>2230.35</v>
          </cell>
          <cell r="F10">
            <v>2677.9969999999998</v>
          </cell>
          <cell r="G10">
            <v>-447.64699999999993</v>
          </cell>
          <cell r="H10">
            <v>-0.16715739412702851</v>
          </cell>
          <cell r="J10">
            <v>1801.7249999999999</v>
          </cell>
          <cell r="K10">
            <v>428.625</v>
          </cell>
          <cell r="L10">
            <v>0.23789701536027974</v>
          </cell>
          <cell r="N10" t="str">
            <v>I</v>
          </cell>
          <cell r="O10">
            <v>11326.483</v>
          </cell>
          <cell r="P10">
            <v>14222.433999999997</v>
          </cell>
          <cell r="Q10">
            <v>-2895.9509999999973</v>
          </cell>
          <cell r="R10">
            <v>-0.20361852268043557</v>
          </cell>
          <cell r="T10">
            <v>12134.433000000001</v>
          </cell>
          <cell r="U10">
            <v>-807.95000000000073</v>
          </cell>
          <cell r="V10">
            <v>-6.6583251149847769E-2</v>
          </cell>
          <cell r="Y10">
            <v>5584.2380000000003</v>
          </cell>
          <cell r="Z10">
            <v>6879.405999999999</v>
          </cell>
          <cell r="AA10">
            <v>-1295.1679999999988</v>
          </cell>
          <cell r="AB10">
            <v>-0.18826741727410753</v>
          </cell>
          <cell r="AD10">
            <v>5586.741</v>
          </cell>
          <cell r="AE10">
            <v>-2.5029999999997017</v>
          </cell>
          <cell r="AF10">
            <v>-4.4802506506023845E-4</v>
          </cell>
          <cell r="AI10">
            <v>5742.2449999999999</v>
          </cell>
          <cell r="AJ10">
            <v>7343.0280000000002</v>
          </cell>
          <cell r="AK10">
            <v>-1600.7830000000004</v>
          </cell>
          <cell r="AL10">
            <v>-0.21800039438771041</v>
          </cell>
          <cell r="AN10">
            <v>6547.6920000000009</v>
          </cell>
          <cell r="AO10">
            <v>-805.44700000000103</v>
          </cell>
          <cell r="AP10">
            <v>-0.12301235305509192</v>
          </cell>
          <cell r="AS10">
            <v>5637.2521899122512</v>
          </cell>
          <cell r="AT10">
            <v>8114.482</v>
          </cell>
          <cell r="AU10">
            <v>-2477.2298100877488</v>
          </cell>
          <cell r="AV10">
            <v>-0.30528502128512314</v>
          </cell>
          <cell r="AX10">
            <v>7116.67</v>
          </cell>
          <cell r="AY10">
            <v>-1479.4178100877489</v>
          </cell>
          <cell r="AZ10">
            <v>-0.20788062536098328</v>
          </cell>
          <cell r="BC10">
            <v>5861.1743565321231</v>
          </cell>
          <cell r="BD10">
            <v>7863.5750000000007</v>
          </cell>
          <cell r="BE10">
            <v>-2002.4006434678777</v>
          </cell>
          <cell r="BF10">
            <v>-0.25464253135092851</v>
          </cell>
          <cell r="BH10">
            <v>5434.973</v>
          </cell>
          <cell r="BI10">
            <v>426.2013565321231</v>
          </cell>
          <cell r="BJ10">
            <v>7.8418302451939148E-2</v>
          </cell>
          <cell r="BM10">
            <v>22824.909546444374</v>
          </cell>
          <cell r="BN10">
            <v>30200.490999999998</v>
          </cell>
          <cell r="BO10">
            <v>-7375.5814535556237</v>
          </cell>
          <cell r="BP10">
            <v>-0.24422058083610707</v>
          </cell>
          <cell r="BR10">
            <v>24686.076000000001</v>
          </cell>
          <cell r="BS10">
            <v>-1861.1664535556265</v>
          </cell>
          <cell r="BT10">
            <v>-7.5393369669429292E-2</v>
          </cell>
        </row>
        <row r="11">
          <cell r="B11" t="str">
            <v>Other</v>
          </cell>
          <cell r="E11">
            <v>10636.726000000001</v>
          </cell>
          <cell r="F11">
            <v>8226.4459999999999</v>
          </cell>
          <cell r="G11">
            <v>2410.2800000000007</v>
          </cell>
          <cell r="H11">
            <v>0.29299165155888712</v>
          </cell>
          <cell r="J11">
            <v>16365.355</v>
          </cell>
          <cell r="K11">
            <v>-5728.628999999999</v>
          </cell>
          <cell r="L11">
            <v>-0.35004611876735942</v>
          </cell>
          <cell r="N11" t="str">
            <v>I</v>
          </cell>
          <cell r="O11">
            <v>61205.167000000001</v>
          </cell>
          <cell r="P11">
            <v>51653.963999999993</v>
          </cell>
          <cell r="Q11">
            <v>9551.2030000000086</v>
          </cell>
          <cell r="R11">
            <v>0.18490745453727442</v>
          </cell>
          <cell r="T11">
            <v>86647.097999999984</v>
          </cell>
          <cell r="U11">
            <v>-25441.930999999982</v>
          </cell>
          <cell r="V11">
            <v>-0.29362704103488829</v>
          </cell>
          <cell r="Y11">
            <v>27591.909</v>
          </cell>
          <cell r="Z11">
            <v>27904.625</v>
          </cell>
          <cell r="AA11">
            <v>-312.71600000000035</v>
          </cell>
          <cell r="AB11">
            <v>-1.1206601056276525E-2</v>
          </cell>
          <cell r="AD11">
            <v>37982.424999999996</v>
          </cell>
          <cell r="AE11">
            <v>-10390.515999999996</v>
          </cell>
          <cell r="AF11">
            <v>-0.27356115361249306</v>
          </cell>
          <cell r="AI11">
            <v>33613.258000000002</v>
          </cell>
          <cell r="AJ11">
            <v>23749.339</v>
          </cell>
          <cell r="AK11">
            <v>9863.9190000000017</v>
          </cell>
          <cell r="AL11">
            <v>0.41533446467710117</v>
          </cell>
          <cell r="AN11">
            <v>48664.672999999995</v>
          </cell>
          <cell r="AO11">
            <v>-15051.414999999994</v>
          </cell>
          <cell r="AP11">
            <v>-0.30928832091402308</v>
          </cell>
          <cell r="AS11">
            <v>38032.652607651602</v>
          </cell>
          <cell r="AT11">
            <v>24568.364000000001</v>
          </cell>
          <cell r="AU11">
            <v>13464.288607651601</v>
          </cell>
          <cell r="AV11">
            <v>0.54803358529088875</v>
          </cell>
          <cell r="AX11">
            <v>57623.894</v>
          </cell>
          <cell r="AY11">
            <v>-19591.241392348398</v>
          </cell>
          <cell r="AZ11">
            <v>-0.33998468399841908</v>
          </cell>
          <cell r="BC11">
            <v>40464.549664687511</v>
          </cell>
          <cell r="BD11">
            <v>20198.448</v>
          </cell>
          <cell r="BE11">
            <v>20266.10166468751</v>
          </cell>
          <cell r="BF11" t="str">
            <v>&gt;±100%</v>
          </cell>
          <cell r="BH11">
            <v>75938.666999999987</v>
          </cell>
          <cell r="BI11">
            <v>-35474.117335312476</v>
          </cell>
          <cell r="BJ11">
            <v>-0.46714169127188498</v>
          </cell>
          <cell r="BM11">
            <v>139702.3692723391</v>
          </cell>
          <cell r="BN11">
            <v>96420.776000000013</v>
          </cell>
          <cell r="BO11">
            <v>43281.593272339087</v>
          </cell>
          <cell r="BP11">
            <v>0.44888244077541006</v>
          </cell>
          <cell r="BR11">
            <v>220209.65899999999</v>
          </cell>
          <cell r="BS11">
            <v>-80507.289727660886</v>
          </cell>
          <cell r="BT11">
            <v>-0.36559381678921221</v>
          </cell>
        </row>
        <row r="13">
          <cell r="BR13">
            <v>220209.65899999999</v>
          </cell>
          <cell r="BS13">
            <v>-80507.289727660886</v>
          </cell>
          <cell r="BT13">
            <v>-0.36559381678921221</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7331.7650000000003</v>
          </cell>
          <cell r="F29">
            <v>6736.7510000000002</v>
          </cell>
          <cell r="G29">
            <v>-595.01400000000012</v>
          </cell>
          <cell r="H29">
            <v>-8.8323585063482396E-2</v>
          </cell>
          <cell r="J29">
            <v>6393.5829999999996</v>
          </cell>
          <cell r="K29">
            <v>-938.1820000000007</v>
          </cell>
          <cell r="L29">
            <v>-0.14673806533832451</v>
          </cell>
          <cell r="N29" t="str">
            <v>I</v>
          </cell>
          <cell r="O29">
            <v>46498.887999999992</v>
          </cell>
          <cell r="P29">
            <v>41376.475999999995</v>
          </cell>
          <cell r="Q29">
            <v>-5122.4119999999966</v>
          </cell>
          <cell r="R29">
            <v>-0.12380010322773735</v>
          </cell>
          <cell r="T29">
            <v>36760.300999999999</v>
          </cell>
          <cell r="U29">
            <v>-9738.5869999999923</v>
          </cell>
          <cell r="V29">
            <v>-0.26492130736361469</v>
          </cell>
          <cell r="Y29">
            <v>23225.955999999998</v>
          </cell>
          <cell r="Z29">
            <v>20984.264999999999</v>
          </cell>
          <cell r="AA29">
            <v>-2241.6909999999989</v>
          </cell>
          <cell r="AB29">
            <v>-0.10682723459697059</v>
          </cell>
          <cell r="AD29">
            <v>18301.035</v>
          </cell>
          <cell r="AE29">
            <v>-4924.9209999999985</v>
          </cell>
          <cell r="AF29">
            <v>-0.26910614618244261</v>
          </cell>
          <cell r="AI29">
            <v>23272.932000000001</v>
          </cell>
          <cell r="AJ29">
            <v>20392.210999999999</v>
          </cell>
          <cell r="AK29">
            <v>-2880.7210000000014</v>
          </cell>
          <cell r="AL29">
            <v>-0.14126575092813631</v>
          </cell>
          <cell r="AN29">
            <v>18459.266</v>
          </cell>
          <cell r="AO29">
            <v>-4813.6660000000011</v>
          </cell>
          <cell r="AP29">
            <v>-0.26077234056868792</v>
          </cell>
          <cell r="AS29">
            <v>22402.829587413697</v>
          </cell>
          <cell r="AT29">
            <v>20299.055</v>
          </cell>
          <cell r="AU29">
            <v>-2103.7745874136963</v>
          </cell>
          <cell r="AV29">
            <v>-0.10363904070478631</v>
          </cell>
          <cell r="AX29">
            <v>22716.358</v>
          </cell>
          <cell r="AY29">
            <v>313.5284125863036</v>
          </cell>
          <cell r="AZ29">
            <v>1.3801878478332821E-2</v>
          </cell>
          <cell r="BC29">
            <v>22696.21992341863</v>
          </cell>
          <cell r="BD29">
            <v>20559.268</v>
          </cell>
          <cell r="BE29">
            <v>-2136.95192341863</v>
          </cell>
          <cell r="BF29">
            <v>-0.10394105098579531</v>
          </cell>
          <cell r="BH29">
            <v>28085.571</v>
          </cell>
          <cell r="BI29">
            <v>5389.3510765813699</v>
          </cell>
          <cell r="BJ29">
            <v>0.19189038658253985</v>
          </cell>
          <cell r="BM29">
            <v>91597.937510832329</v>
          </cell>
          <cell r="BN29">
            <v>82234.798999999999</v>
          </cell>
          <cell r="BO29">
            <v>-9363.1385108323302</v>
          </cell>
          <cell r="BP29">
            <v>-0.11385859301282332</v>
          </cell>
          <cell r="BR29">
            <v>87562.23</v>
          </cell>
          <cell r="BS29">
            <v>-4035.7075108323334</v>
          </cell>
          <cell r="BT29">
            <v>-4.6089592634088163E-2</v>
          </cell>
        </row>
      </sheetData>
      <sheetData sheetId="3"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B5" t="str">
            <v>SABRE Interactive</v>
          </cell>
          <cell r="N5" t="str">
            <v>I</v>
          </cell>
        </row>
        <row r="6">
          <cell r="C6" t="str">
            <v>Air Bookings</v>
          </cell>
          <cell r="E6">
            <v>1793.6569999999999</v>
          </cell>
          <cell r="F6">
            <v>1495.047</v>
          </cell>
          <cell r="G6">
            <v>298.6099999999999</v>
          </cell>
          <cell r="H6">
            <v>0.19973285120802214</v>
          </cell>
          <cell r="J6">
            <v>618.85400000000004</v>
          </cell>
          <cell r="K6">
            <v>1174.8029999999999</v>
          </cell>
          <cell r="L6" t="str">
            <v>&gt;±100%</v>
          </cell>
          <cell r="N6" t="str">
            <v>I</v>
          </cell>
          <cell r="O6">
            <v>9016.7769999999982</v>
          </cell>
          <cell r="P6">
            <v>7743.2240000000002</v>
          </cell>
          <cell r="Q6">
            <v>1273.5529999999981</v>
          </cell>
          <cell r="R6">
            <v>0.16447322200675044</v>
          </cell>
          <cell r="T6">
            <v>3234.9769999999999</v>
          </cell>
          <cell r="U6">
            <v>5781.7999999999984</v>
          </cell>
          <cell r="V6" t="str">
            <v>&gt;±100%</v>
          </cell>
          <cell r="Y6">
            <v>3990.0789999999997</v>
          </cell>
          <cell r="Z6">
            <v>3561.1010000000001</v>
          </cell>
          <cell r="AA6">
            <v>428.97799999999961</v>
          </cell>
          <cell r="AB6">
            <v>0.12046218290354573</v>
          </cell>
          <cell r="AD6">
            <v>1479.616</v>
          </cell>
          <cell r="AE6">
            <v>2510.4629999999997</v>
          </cell>
          <cell r="AF6" t="str">
            <v>&gt;±100%</v>
          </cell>
          <cell r="AI6">
            <v>5026.6979999999994</v>
          </cell>
          <cell r="AJ6">
            <v>4182.1229999999996</v>
          </cell>
          <cell r="AK6">
            <v>844.57499999999982</v>
          </cell>
          <cell r="AL6">
            <v>0.20194886664022074</v>
          </cell>
          <cell r="AN6">
            <v>1755.3610000000001</v>
          </cell>
          <cell r="AO6">
            <v>3271.3369999999995</v>
          </cell>
          <cell r="AP6" t="str">
            <v>&gt;±100%</v>
          </cell>
          <cell r="AS6">
            <v>7253.7808663697124</v>
          </cell>
          <cell r="AT6">
            <v>5181.7250000000004</v>
          </cell>
          <cell r="AU6">
            <v>2072.055866369712</v>
          </cell>
          <cell r="AV6">
            <v>0.39987762113383318</v>
          </cell>
          <cell r="AX6">
            <v>2337.9699999999998</v>
          </cell>
          <cell r="AY6">
            <v>4915.810866369713</v>
          </cell>
          <cell r="AZ6" t="str">
            <v>&gt;±100%</v>
          </cell>
          <cell r="BC6">
            <v>8123.396207473148</v>
          </cell>
          <cell r="BD6">
            <v>6078.7420000000002</v>
          </cell>
          <cell r="BE6">
            <v>2044.6542074731478</v>
          </cell>
          <cell r="BF6">
            <v>0.33636140627010452</v>
          </cell>
          <cell r="BH6">
            <v>2950.6559999999999</v>
          </cell>
          <cell r="BI6">
            <v>5172.7402074731481</v>
          </cell>
          <cell r="BJ6" t="str">
            <v>&gt;±100%</v>
          </cell>
          <cell r="BM6">
            <v>24393.954073842859</v>
          </cell>
          <cell r="BN6">
            <v>19003.690999999999</v>
          </cell>
          <cell r="BO6">
            <v>5390.2630738428597</v>
          </cell>
          <cell r="BP6">
            <v>0.28364295514186483</v>
          </cell>
          <cell r="BR6">
            <v>8523.6029999999992</v>
          </cell>
          <cell r="BS6">
            <v>15870.351073842859</v>
          </cell>
          <cell r="BT6" t="str">
            <v>&gt;±100%</v>
          </cell>
        </row>
        <row r="7">
          <cell r="C7" t="str">
            <v>Car / Hotel</v>
          </cell>
          <cell r="E7">
            <v>527.98299999999995</v>
          </cell>
          <cell r="F7">
            <v>379.88299999999998</v>
          </cell>
          <cell r="G7">
            <v>148.09999999999997</v>
          </cell>
          <cell r="H7">
            <v>0.38985687698580873</v>
          </cell>
          <cell r="J7">
            <v>152.05200000000002</v>
          </cell>
          <cell r="K7">
            <v>375.93099999999993</v>
          </cell>
          <cell r="L7" t="str">
            <v>&gt;±100%</v>
          </cell>
          <cell r="N7" t="str">
            <v>I</v>
          </cell>
          <cell r="O7">
            <v>2260.8059999999996</v>
          </cell>
          <cell r="P7">
            <v>1843.3810000000001</v>
          </cell>
          <cell r="Q7">
            <v>417.4249999999995</v>
          </cell>
          <cell r="R7">
            <v>0.22644531976840354</v>
          </cell>
          <cell r="T7">
            <v>782.78</v>
          </cell>
          <cell r="U7">
            <v>1478.0259999999996</v>
          </cell>
          <cell r="V7" t="str">
            <v>&gt;±100%</v>
          </cell>
          <cell r="Y7">
            <v>905.76199999999994</v>
          </cell>
          <cell r="Z7">
            <v>795.79700000000003</v>
          </cell>
          <cell r="AA7">
            <v>109.96499999999992</v>
          </cell>
          <cell r="AB7">
            <v>0.13818222486387849</v>
          </cell>
          <cell r="AD7">
            <v>349.22899999999998</v>
          </cell>
          <cell r="AE7">
            <v>556.5329999999999</v>
          </cell>
          <cell r="AF7" t="str">
            <v>&gt;±100%</v>
          </cell>
          <cell r="AI7">
            <v>1355.0439999999999</v>
          </cell>
          <cell r="AJ7">
            <v>1047.5840000000001</v>
          </cell>
          <cell r="AK7">
            <v>307.45999999999981</v>
          </cell>
          <cell r="AL7">
            <v>0.29349436417509223</v>
          </cell>
          <cell r="AN7">
            <v>433.55100000000004</v>
          </cell>
          <cell r="AO7">
            <v>921.49299999999982</v>
          </cell>
          <cell r="AP7" t="str">
            <v>&gt;±100%</v>
          </cell>
          <cell r="AS7">
            <v>1861.8326179880053</v>
          </cell>
          <cell r="AT7">
            <v>1478.1759999999999</v>
          </cell>
          <cell r="AU7">
            <v>383.65661798800534</v>
          </cell>
          <cell r="AV7">
            <v>0.25954731912032486</v>
          </cell>
          <cell r="AX7">
            <v>593.63599999999997</v>
          </cell>
          <cell r="AY7">
            <v>1268.1966179880053</v>
          </cell>
          <cell r="AZ7" t="str">
            <v>&gt;±100%</v>
          </cell>
          <cell r="BC7">
            <v>2120.3440597745553</v>
          </cell>
          <cell r="BD7">
            <v>1955.8130000000001</v>
          </cell>
          <cell r="BE7">
            <v>164.53105977455516</v>
          </cell>
          <cell r="BF7">
            <v>8.4124126271046956E-2</v>
          </cell>
          <cell r="BH7">
            <v>674.99099999999999</v>
          </cell>
          <cell r="BI7">
            <v>1445.3530597745553</v>
          </cell>
          <cell r="BJ7" t="str">
            <v>&gt;±100%</v>
          </cell>
          <cell r="BM7">
            <v>6242.9826777625603</v>
          </cell>
          <cell r="BN7">
            <v>5277.37</v>
          </cell>
          <cell r="BO7">
            <v>965.61267776256045</v>
          </cell>
          <cell r="BP7">
            <v>0.18297232859597876</v>
          </cell>
          <cell r="BR7">
            <v>2051.4070000000002</v>
          </cell>
          <cell r="BS7">
            <v>4191.5756777625602</v>
          </cell>
          <cell r="BT7" t="str">
            <v>&gt;±100%</v>
          </cell>
        </row>
        <row r="8">
          <cell r="C8" t="str">
            <v>Royalty</v>
          </cell>
          <cell r="E8">
            <v>114.925</v>
          </cell>
          <cell r="F8">
            <v>14</v>
          </cell>
          <cell r="G8">
            <v>100.925</v>
          </cell>
          <cell r="H8" t="str">
            <v>&gt;±100%</v>
          </cell>
          <cell r="J8">
            <v>7.0650000000000004</v>
          </cell>
          <cell r="K8">
            <v>107.86</v>
          </cell>
          <cell r="L8" t="str">
            <v>&gt;±100%</v>
          </cell>
          <cell r="N8" t="str">
            <v>I</v>
          </cell>
          <cell r="O8">
            <v>681.62099999999998</v>
          </cell>
          <cell r="P8">
            <v>84</v>
          </cell>
          <cell r="Q8">
            <v>597.62099999999998</v>
          </cell>
          <cell r="R8" t="str">
            <v>&gt;±100%</v>
          </cell>
          <cell r="T8">
            <v>60.320999999999998</v>
          </cell>
          <cell r="U8">
            <v>621.29999999999995</v>
          </cell>
          <cell r="V8" t="str">
            <v>&gt;±100%</v>
          </cell>
          <cell r="Y8">
            <v>235.233</v>
          </cell>
          <cell r="Z8">
            <v>42</v>
          </cell>
          <cell r="AA8">
            <v>193.233</v>
          </cell>
          <cell r="AB8" t="str">
            <v>&gt;±100%</v>
          </cell>
          <cell r="AD8">
            <v>27.917999999999999</v>
          </cell>
          <cell r="AE8">
            <v>207.315</v>
          </cell>
          <cell r="AF8" t="str">
            <v>&gt;±100%</v>
          </cell>
          <cell r="AI8">
            <v>446.38800000000009</v>
          </cell>
          <cell r="AJ8">
            <v>42</v>
          </cell>
          <cell r="AK8">
            <v>404.38800000000009</v>
          </cell>
          <cell r="AL8" t="str">
            <v>&gt;±100%</v>
          </cell>
          <cell r="AN8">
            <v>32.402999999999999</v>
          </cell>
          <cell r="AO8">
            <v>413.98500000000007</v>
          </cell>
          <cell r="AP8" t="str">
            <v>&gt;±100%</v>
          </cell>
          <cell r="AS8">
            <v>215.8241282434808</v>
          </cell>
          <cell r="AT8">
            <v>42</v>
          </cell>
          <cell r="AU8">
            <v>173.8241282434808</v>
          </cell>
          <cell r="AV8" t="str">
            <v>&gt;±100%</v>
          </cell>
          <cell r="AX8">
            <v>157.46099999999998</v>
          </cell>
          <cell r="AY8">
            <v>58.363128243480816</v>
          </cell>
          <cell r="AZ8">
            <v>0.37065132473108148</v>
          </cell>
          <cell r="BC8">
            <v>204.37323021150974</v>
          </cell>
          <cell r="BD8">
            <v>42</v>
          </cell>
          <cell r="BE8">
            <v>162.37323021150974</v>
          </cell>
          <cell r="BF8" t="str">
            <v>&gt;±100%</v>
          </cell>
          <cell r="BH8">
            <v>126.111</v>
          </cell>
          <cell r="BI8">
            <v>78.262230211509731</v>
          </cell>
          <cell r="BJ8">
            <v>0.62058210791691226</v>
          </cell>
          <cell r="BM8">
            <v>1101.8183584549906</v>
          </cell>
          <cell r="BN8">
            <v>168</v>
          </cell>
          <cell r="BO8">
            <v>933.81835845499063</v>
          </cell>
          <cell r="BP8" t="str">
            <v>&gt;±100%</v>
          </cell>
          <cell r="BR8">
            <v>343.89299999999997</v>
          </cell>
          <cell r="BS8">
            <v>757.9253584549906</v>
          </cell>
          <cell r="BT8" t="str">
            <v>&gt;±100%</v>
          </cell>
        </row>
        <row r="9">
          <cell r="C9" t="str">
            <v>Fulfillment</v>
          </cell>
          <cell r="E9">
            <v>2375.6639999999998</v>
          </cell>
          <cell r="F9">
            <v>1449.8969999999999</v>
          </cell>
          <cell r="G9">
            <v>925.76699999999983</v>
          </cell>
          <cell r="H9">
            <v>0.63850535589769475</v>
          </cell>
          <cell r="J9">
            <v>543.71500000000003</v>
          </cell>
          <cell r="K9">
            <v>1831.9489999999996</v>
          </cell>
          <cell r="L9" t="str">
            <v>&gt;±100%</v>
          </cell>
          <cell r="N9" t="str">
            <v>I</v>
          </cell>
          <cell r="O9">
            <v>11255.421999999999</v>
          </cell>
          <cell r="P9">
            <v>7519.0349999999989</v>
          </cell>
          <cell r="Q9">
            <v>3736.3869999999997</v>
          </cell>
          <cell r="R9">
            <v>0.4969237408789825</v>
          </cell>
          <cell r="T9">
            <v>3265.8969999999999</v>
          </cell>
          <cell r="U9">
            <v>7989.5249999999987</v>
          </cell>
          <cell r="V9" t="str">
            <v>&gt;±100%</v>
          </cell>
          <cell r="Y9">
            <v>5045.1459999999997</v>
          </cell>
          <cell r="Z9">
            <v>3485.7969999999996</v>
          </cell>
          <cell r="AA9">
            <v>1559.3490000000002</v>
          </cell>
          <cell r="AB9">
            <v>0.44734360606770857</v>
          </cell>
          <cell r="AD9">
            <v>1580.4679999999998</v>
          </cell>
          <cell r="AE9">
            <v>3464.6779999999999</v>
          </cell>
          <cell r="AF9" t="str">
            <v>&gt;±100%</v>
          </cell>
          <cell r="AI9">
            <v>6210.2759999999998</v>
          </cell>
          <cell r="AJ9">
            <v>4033.2380000000003</v>
          </cell>
          <cell r="AK9">
            <v>2177.0379999999996</v>
          </cell>
          <cell r="AL9">
            <v>0.53977424590366341</v>
          </cell>
          <cell r="AN9">
            <v>1685.4290000000001</v>
          </cell>
          <cell r="AO9">
            <v>4524.8469999999998</v>
          </cell>
          <cell r="AP9" t="str">
            <v>&gt;±100%</v>
          </cell>
          <cell r="AS9">
            <v>8915.7113577532618</v>
          </cell>
          <cell r="AT9">
            <v>5020.3330000000005</v>
          </cell>
          <cell r="AU9">
            <v>3895.3783577532613</v>
          </cell>
          <cell r="AV9">
            <v>0.77592031400173278</v>
          </cell>
          <cell r="AX9">
            <v>1952.047</v>
          </cell>
          <cell r="AY9">
            <v>6963.6643577532614</v>
          </cell>
          <cell r="AZ9" t="str">
            <v>&gt;±100%</v>
          </cell>
          <cell r="BC9">
            <v>10197.425782819217</v>
          </cell>
          <cell r="BD9">
            <v>5939.2960000000003</v>
          </cell>
          <cell r="BE9">
            <v>4258.1297828192164</v>
          </cell>
          <cell r="BF9">
            <v>0.71694183667882794</v>
          </cell>
          <cell r="BH9">
            <v>2828.8739999999998</v>
          </cell>
          <cell r="BI9">
            <v>7368.5517828192169</v>
          </cell>
          <cell r="BJ9" t="str">
            <v>&gt;±100%</v>
          </cell>
          <cell r="BM9">
            <v>30368.559140572477</v>
          </cell>
          <cell r="BN9">
            <v>18478.664000000001</v>
          </cell>
          <cell r="BO9">
            <v>11889.895140572477</v>
          </cell>
          <cell r="BP9">
            <v>0.64343911121347708</v>
          </cell>
          <cell r="BR9">
            <v>8046.8179999999993</v>
          </cell>
          <cell r="BS9">
            <v>22321.741140572478</v>
          </cell>
          <cell r="BT9" t="str">
            <v>&gt;±100%</v>
          </cell>
        </row>
        <row r="10">
          <cell r="C10" t="str">
            <v>Other</v>
          </cell>
          <cell r="E10">
            <v>768.23900000000003</v>
          </cell>
          <cell r="F10">
            <v>488.32300000000004</v>
          </cell>
          <cell r="G10">
            <v>279.916</v>
          </cell>
          <cell r="H10">
            <v>0.57321895548643009</v>
          </cell>
          <cell r="J10">
            <v>228.51900000000001</v>
          </cell>
          <cell r="K10">
            <v>539.72</v>
          </cell>
          <cell r="L10" t="str">
            <v>&gt;±100%</v>
          </cell>
          <cell r="N10" t="str">
            <v>I</v>
          </cell>
          <cell r="O10">
            <v>3517.7570000000001</v>
          </cell>
          <cell r="P10">
            <v>2324.3119999999999</v>
          </cell>
          <cell r="Q10">
            <v>1193.4450000000002</v>
          </cell>
          <cell r="R10">
            <v>0.51346161788950895</v>
          </cell>
          <cell r="T10">
            <v>906.89699999999993</v>
          </cell>
          <cell r="U10">
            <v>2610.86</v>
          </cell>
          <cell r="V10" t="str">
            <v>&gt;±100%</v>
          </cell>
          <cell r="Y10">
            <v>1550.8820000000001</v>
          </cell>
          <cell r="Z10">
            <v>1020.779</v>
          </cell>
          <cell r="AA10">
            <v>530.10300000000007</v>
          </cell>
          <cell r="AB10">
            <v>0.51931221155607632</v>
          </cell>
          <cell r="AD10">
            <v>289.24599999999998</v>
          </cell>
          <cell r="AE10">
            <v>1261.636</v>
          </cell>
          <cell r="AF10" t="str">
            <v>&gt;±100%</v>
          </cell>
          <cell r="AI10">
            <v>1966.875</v>
          </cell>
          <cell r="AJ10">
            <v>1303.5330000000001</v>
          </cell>
          <cell r="AK10">
            <v>663.34199999999987</v>
          </cell>
          <cell r="AL10">
            <v>0.5088800973968437</v>
          </cell>
          <cell r="AN10">
            <v>617.65099999999995</v>
          </cell>
          <cell r="AO10">
            <v>1349.2240000000002</v>
          </cell>
          <cell r="AP10" t="str">
            <v>&gt;±100%</v>
          </cell>
          <cell r="AS10">
            <v>1628.8758959172214</v>
          </cell>
          <cell r="AT10">
            <v>1491.16</v>
          </cell>
          <cell r="AU10">
            <v>137.71589591722136</v>
          </cell>
          <cell r="AV10">
            <v>9.2354875343505297E-2</v>
          </cell>
          <cell r="AX10">
            <v>821.62200000000007</v>
          </cell>
          <cell r="AY10">
            <v>807.25389591722137</v>
          </cell>
          <cell r="AZ10">
            <v>0.98251251295269759</v>
          </cell>
          <cell r="BC10">
            <v>1501.8369953278916</v>
          </cell>
          <cell r="BD10">
            <v>1533.2730000000001</v>
          </cell>
          <cell r="BE10">
            <v>-31.436004672108538</v>
          </cell>
          <cell r="BF10">
            <v>-2.0502548908190869E-2</v>
          </cell>
          <cell r="BH10">
            <v>1394.213</v>
          </cell>
          <cell r="BI10">
            <v>107.62399532789163</v>
          </cell>
          <cell r="BJ10">
            <v>7.7193366672016137E-2</v>
          </cell>
          <cell r="BM10">
            <v>6648.4698912451131</v>
          </cell>
          <cell r="BN10">
            <v>5348.7449999999999</v>
          </cell>
          <cell r="BO10">
            <v>1299.7248912451132</v>
          </cell>
          <cell r="BP10">
            <v>0.24299623392872782</v>
          </cell>
          <cell r="BR10">
            <v>3122.732</v>
          </cell>
          <cell r="BS10">
            <v>3525.7378912451131</v>
          </cell>
          <cell r="BT10"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2335.06</v>
          </cell>
          <cell r="F31">
            <v>1992.9090000000001</v>
          </cell>
          <cell r="G31">
            <v>-342.15099999999984</v>
          </cell>
          <cell r="H31">
            <v>-0.17168420635362669</v>
          </cell>
          <cell r="J31">
            <v>967.31899999999996</v>
          </cell>
          <cell r="K31">
            <v>-1367.741</v>
          </cell>
          <cell r="L31" t="str">
            <v>&gt;±100%</v>
          </cell>
          <cell r="N31" t="str">
            <v>I</v>
          </cell>
          <cell r="O31">
            <v>11543.102000000001</v>
          </cell>
          <cell r="P31">
            <v>10967.646999999999</v>
          </cell>
          <cell r="Q31">
            <v>-575.45500000000175</v>
          </cell>
          <cell r="R31">
            <v>-5.2468410042737681E-2</v>
          </cell>
          <cell r="T31">
            <v>5290.9989999999998</v>
          </cell>
          <cell r="U31">
            <v>-6252.103000000001</v>
          </cell>
          <cell r="V31" t="str">
            <v>&gt;±100%</v>
          </cell>
          <cell r="Y31">
            <v>5297.6750000000002</v>
          </cell>
          <cell r="Z31">
            <v>5323.6769999999997</v>
          </cell>
          <cell r="AA31">
            <v>26.001999999999498</v>
          </cell>
          <cell r="AB31">
            <v>4.884218182282565E-3</v>
          </cell>
          <cell r="AD31">
            <v>2398.413</v>
          </cell>
          <cell r="AE31">
            <v>-2899.2620000000002</v>
          </cell>
          <cell r="AF31" t="str">
            <v>&gt;±100%</v>
          </cell>
          <cell r="AI31">
            <v>6245.4269999999997</v>
          </cell>
          <cell r="AJ31">
            <v>5643.97</v>
          </cell>
          <cell r="AK31">
            <v>-601.45699999999943</v>
          </cell>
          <cell r="AL31">
            <v>-0.10656629996261487</v>
          </cell>
          <cell r="AN31">
            <v>2892.5859999999998</v>
          </cell>
          <cell r="AO31">
            <v>-3352.8409999999999</v>
          </cell>
          <cell r="AP31" t="str">
            <v>&gt;±100%</v>
          </cell>
          <cell r="AS31">
            <v>8051.3923699472325</v>
          </cell>
          <cell r="AT31">
            <v>6267.0280000000002</v>
          </cell>
          <cell r="AU31">
            <v>-1784.3643699472323</v>
          </cell>
          <cell r="AV31">
            <v>-0.28472257822164387</v>
          </cell>
          <cell r="AX31">
            <v>3512.5450000000001</v>
          </cell>
          <cell r="AY31">
            <v>-4538.8473699472324</v>
          </cell>
          <cell r="AZ31" t="str">
            <v>&gt;±100%</v>
          </cell>
          <cell r="BC31">
            <v>7737.5752234474876</v>
          </cell>
          <cell r="BD31">
            <v>6737.0549999999994</v>
          </cell>
          <cell r="BE31">
            <v>-1000.5202234474882</v>
          </cell>
          <cell r="BF31">
            <v>-0.14851002751907003</v>
          </cell>
          <cell r="BH31">
            <v>4889.4279999999999</v>
          </cell>
          <cell r="BI31">
            <v>-2848.1472234474877</v>
          </cell>
          <cell r="BJ31">
            <v>-0.58251133331904836</v>
          </cell>
          <cell r="BM31">
            <v>27332.069593394721</v>
          </cell>
          <cell r="BN31">
            <v>23971.730000000003</v>
          </cell>
          <cell r="BO31">
            <v>-3360.3395933947177</v>
          </cell>
          <cell r="BP31">
            <v>-0.14017926922231799</v>
          </cell>
          <cell r="BR31">
            <v>13692.972</v>
          </cell>
          <cell r="BS31">
            <v>-13639.097593394721</v>
          </cell>
          <cell r="BT31">
            <v>-0.99606554321404595</v>
          </cell>
        </row>
        <row r="32">
          <cell r="B32" t="str">
            <v xml:space="preserve">Total </v>
          </cell>
          <cell r="E32">
            <v>7297.3529999999992</v>
          </cell>
          <cell r="F32">
            <v>6050.53</v>
          </cell>
          <cell r="G32">
            <v>-1246.8229999999994</v>
          </cell>
          <cell r="H32">
            <v>-0.20606839400845867</v>
          </cell>
          <cell r="J32">
            <v>3314.3239999999996</v>
          </cell>
          <cell r="K32">
            <v>-3983.0289999999995</v>
          </cell>
          <cell r="L32" t="str">
            <v>&gt;±100%</v>
          </cell>
          <cell r="N32" t="str">
            <v>I</v>
          </cell>
          <cell r="O32">
            <v>38110.573000000004</v>
          </cell>
          <cell r="P32">
            <v>36679.045000000006</v>
          </cell>
          <cell r="Q32">
            <v>-1431.5279999999984</v>
          </cell>
          <cell r="R32">
            <v>-3.9028497061469249E-2</v>
          </cell>
          <cell r="T32">
            <v>19492.787</v>
          </cell>
          <cell r="U32">
            <v>-18617.786000000004</v>
          </cell>
          <cell r="V32">
            <v>-0.95511154972349532</v>
          </cell>
          <cell r="Y32">
            <v>17906.708000000002</v>
          </cell>
          <cell r="Z32">
            <v>18041.262999999999</v>
          </cell>
          <cell r="AA32">
            <v>134.55499999999665</v>
          </cell>
          <cell r="AB32">
            <v>7.4581807271473545E-3</v>
          </cell>
          <cell r="AD32">
            <v>9813.4750000000004</v>
          </cell>
          <cell r="AE32">
            <v>-8093.233000000002</v>
          </cell>
          <cell r="AF32">
            <v>-0.82470613111053948</v>
          </cell>
          <cell r="AI32">
            <v>20203.864999999998</v>
          </cell>
          <cell r="AJ32">
            <v>18637.782000000003</v>
          </cell>
          <cell r="AK32">
            <v>-1566.0829999999951</v>
          </cell>
          <cell r="AL32">
            <v>-8.402732685681133E-2</v>
          </cell>
          <cell r="AN32">
            <v>9679.3119999999999</v>
          </cell>
          <cell r="AO32">
            <v>-10524.552999999998</v>
          </cell>
          <cell r="AP32" t="str">
            <v>&gt;±100%</v>
          </cell>
          <cell r="AS32">
            <v>22952.6980116669</v>
          </cell>
          <cell r="AT32">
            <v>19306.225000000002</v>
          </cell>
          <cell r="AU32">
            <v>-3646.4730116668979</v>
          </cell>
          <cell r="AV32">
            <v>-0.18887550578463153</v>
          </cell>
          <cell r="AX32">
            <v>10895.990000000002</v>
          </cell>
          <cell r="AY32">
            <v>-12056.708011666899</v>
          </cell>
          <cell r="AZ32" t="str">
            <v>&gt;±100%</v>
          </cell>
          <cell r="BC32">
            <v>22663.795706035471</v>
          </cell>
          <cell r="BD32">
            <v>19778.521999999997</v>
          </cell>
          <cell r="BE32">
            <v>-2885.2737060354739</v>
          </cell>
          <cell r="BF32">
            <v>-0.14587913626890189</v>
          </cell>
          <cell r="BH32">
            <v>12862.334999999999</v>
          </cell>
          <cell r="BI32">
            <v>-9801.460706035472</v>
          </cell>
          <cell r="BJ32">
            <v>-0.76202810034379231</v>
          </cell>
          <cell r="BM32">
            <v>83727.066717702372</v>
          </cell>
          <cell r="BN32">
            <v>75763.792000000016</v>
          </cell>
          <cell r="BO32">
            <v>-7963.2747177023557</v>
          </cell>
          <cell r="BP32">
            <v>-0.10510660181452314</v>
          </cell>
          <cell r="BR32">
            <v>43251.112000000001</v>
          </cell>
          <cell r="BS32">
            <v>-40475.954717702371</v>
          </cell>
          <cell r="BT32">
            <v>-0.93583616341939069</v>
          </cell>
        </row>
        <row r="33">
          <cell r="N33" t="str">
            <v>I</v>
          </cell>
        </row>
      </sheetData>
      <sheetData sheetId="4"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N5" t="str">
            <v>I</v>
          </cell>
        </row>
        <row r="6">
          <cell r="N6" t="str">
            <v>I</v>
          </cell>
        </row>
        <row r="7">
          <cell r="N7" t="str">
            <v>I</v>
          </cell>
        </row>
        <row r="31">
          <cell r="B31" t="str">
            <v>Other Operating Expenses</v>
          </cell>
          <cell r="E31">
            <v>690.81500000000005</v>
          </cell>
          <cell r="F31">
            <v>724.024</v>
          </cell>
          <cell r="G31">
            <v>33.208999999999946</v>
          </cell>
          <cell r="H31">
            <v>4.5867264068594336E-2</v>
          </cell>
          <cell r="J31">
            <v>1766.204</v>
          </cell>
          <cell r="K31">
            <v>1075.3889999999999</v>
          </cell>
          <cell r="L31">
            <v>0.60887020978324136</v>
          </cell>
          <cell r="N31" t="str">
            <v>I</v>
          </cell>
          <cell r="O31">
            <v>3819.085</v>
          </cell>
          <cell r="P31">
            <v>3988.2660000000001</v>
          </cell>
          <cell r="Q31">
            <v>169.18100000000004</v>
          </cell>
          <cell r="R31">
            <v>4.2419688155203299E-2</v>
          </cell>
          <cell r="T31">
            <v>3953.5649999999996</v>
          </cell>
          <cell r="U31">
            <v>134.47999999999956</v>
          </cell>
          <cell r="V31">
            <v>3.4014870123546613E-2</v>
          </cell>
          <cell r="Y31">
            <v>1545.6759999999999</v>
          </cell>
          <cell r="Z31">
            <v>1906.6660000000002</v>
          </cell>
          <cell r="AA31">
            <v>360.99000000000024</v>
          </cell>
          <cell r="AB31">
            <v>0.18933048577989023</v>
          </cell>
          <cell r="AD31">
            <v>1513.078</v>
          </cell>
          <cell r="AE31">
            <v>-32.597999999999956</v>
          </cell>
          <cell r="AF31">
            <v>-2.1544163618795565E-2</v>
          </cell>
          <cell r="AI31">
            <v>2273.4090000000001</v>
          </cell>
          <cell r="AJ31">
            <v>2081.6</v>
          </cell>
          <cell r="AK31">
            <v>-191.8090000000002</v>
          </cell>
          <cell r="AL31">
            <v>-9.2144984627209936E-2</v>
          </cell>
          <cell r="AN31">
            <v>2440.4870000000001</v>
          </cell>
          <cell r="AO31">
            <v>167.07799999999997</v>
          </cell>
          <cell r="AP31">
            <v>6.8460926036483682E-2</v>
          </cell>
          <cell r="AS31">
            <v>1508.0640000000001</v>
          </cell>
          <cell r="AT31">
            <v>3996.0640000000003</v>
          </cell>
          <cell r="AU31">
            <v>2488</v>
          </cell>
          <cell r="AV31">
            <v>0.62261265084843487</v>
          </cell>
          <cell r="AX31">
            <v>788.20799999999997</v>
          </cell>
          <cell r="AY31">
            <v>-719.85600000000011</v>
          </cell>
          <cell r="AZ31">
            <v>-0.91328177333901728</v>
          </cell>
          <cell r="BC31">
            <v>3401.2139999999999</v>
          </cell>
          <cell r="BD31">
            <v>8431.2139999999999</v>
          </cell>
          <cell r="BE31">
            <v>5030</v>
          </cell>
          <cell r="BF31">
            <v>0.59659261406483099</v>
          </cell>
          <cell r="BH31">
            <v>2938.5070000000001</v>
          </cell>
          <cell r="BI31">
            <v>-462.70699999999988</v>
          </cell>
          <cell r="BJ31">
            <v>-0.15746329683747559</v>
          </cell>
          <cell r="BM31">
            <v>8728.3630000000012</v>
          </cell>
          <cell r="BN31">
            <v>16415.544000000002</v>
          </cell>
          <cell r="BO31">
            <v>7687.1810000000005</v>
          </cell>
          <cell r="BP31">
            <v>0.46828670435777209</v>
          </cell>
          <cell r="BR31">
            <v>7680.2800000000007</v>
          </cell>
          <cell r="BS31">
            <v>-1048.0830000000005</v>
          </cell>
          <cell r="BT31">
            <v>-0.13646416536897099</v>
          </cell>
        </row>
        <row r="32">
          <cell r="N32" t="str">
            <v>I</v>
          </cell>
        </row>
        <row r="33">
          <cell r="C33" t="str">
            <v>Transfer Price Credits</v>
          </cell>
          <cell r="E33">
            <v>0</v>
          </cell>
          <cell r="F33">
            <v>0</v>
          </cell>
          <cell r="G33">
            <v>0</v>
          </cell>
          <cell r="H33" t="str">
            <v>N/A</v>
          </cell>
          <cell r="J33">
            <v>0</v>
          </cell>
          <cell r="K33">
            <v>0</v>
          </cell>
          <cell r="L33" t="str">
            <v>N/A</v>
          </cell>
          <cell r="N33" t="str">
            <v>I</v>
          </cell>
          <cell r="O33">
            <v>0</v>
          </cell>
          <cell r="P33">
            <v>0</v>
          </cell>
          <cell r="Q33">
            <v>0</v>
          </cell>
          <cell r="R33" t="str">
            <v>N/A</v>
          </cell>
          <cell r="T33">
            <v>0</v>
          </cell>
          <cell r="U33">
            <v>0</v>
          </cell>
          <cell r="V33" t="str">
            <v>N/A</v>
          </cell>
          <cell r="Y33">
            <v>0</v>
          </cell>
          <cell r="Z33">
            <v>0</v>
          </cell>
          <cell r="AA33">
            <v>0</v>
          </cell>
          <cell r="AB33" t="str">
            <v>N/A</v>
          </cell>
          <cell r="AD33">
            <v>0</v>
          </cell>
          <cell r="AE33">
            <v>0</v>
          </cell>
          <cell r="AF33" t="str">
            <v>N/A</v>
          </cell>
          <cell r="AI33">
            <v>0</v>
          </cell>
          <cell r="AJ33">
            <v>0</v>
          </cell>
          <cell r="AK33">
            <v>0</v>
          </cell>
          <cell r="AL33" t="str">
            <v>N/A</v>
          </cell>
          <cell r="AN33">
            <v>0</v>
          </cell>
          <cell r="AO33">
            <v>0</v>
          </cell>
          <cell r="AP33" t="str">
            <v>N/A</v>
          </cell>
          <cell r="AS33">
            <v>0</v>
          </cell>
          <cell r="AT33">
            <v>0</v>
          </cell>
          <cell r="AU33">
            <v>0</v>
          </cell>
          <cell r="AV33" t="str">
            <v>N/A</v>
          </cell>
          <cell r="AX33">
            <v>0</v>
          </cell>
          <cell r="AY33">
            <v>0</v>
          </cell>
          <cell r="AZ33" t="str">
            <v>N/A</v>
          </cell>
          <cell r="BC33">
            <v>0</v>
          </cell>
          <cell r="BD33">
            <v>0</v>
          </cell>
          <cell r="BE33">
            <v>0</v>
          </cell>
          <cell r="BF33" t="str">
            <v>N/A</v>
          </cell>
          <cell r="BH33">
            <v>0</v>
          </cell>
          <cell r="BI33">
            <v>0</v>
          </cell>
          <cell r="BJ33" t="str">
            <v>N/A</v>
          </cell>
          <cell r="BM33">
            <v>0</v>
          </cell>
          <cell r="BN33">
            <v>0</v>
          </cell>
          <cell r="BO33">
            <v>0</v>
          </cell>
          <cell r="BP33" t="str">
            <v>N/A</v>
          </cell>
          <cell r="BR33">
            <v>0</v>
          </cell>
          <cell r="BS33">
            <v>0</v>
          </cell>
          <cell r="BT33" t="str">
            <v>N/A</v>
          </cell>
        </row>
      </sheetData>
      <sheetData sheetId="5"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B13" t="str">
            <v>SABRE Interactive</v>
          </cell>
          <cell r="E13">
            <v>5580.4679999999989</v>
          </cell>
          <cell r="F13">
            <v>3827.15</v>
          </cell>
          <cell r="G13">
            <v>1753.3179999999988</v>
          </cell>
          <cell r="H13">
            <v>0.45812628195915989</v>
          </cell>
          <cell r="J13">
            <v>1550.2050000000002</v>
          </cell>
          <cell r="K13">
            <v>4030.262999999999</v>
          </cell>
          <cell r="L13" t="str">
            <v>&gt;±100%</v>
          </cell>
          <cell r="N13" t="str">
            <v>I</v>
          </cell>
          <cell r="O13">
            <v>26732.382999999994</v>
          </cell>
          <cell r="P13">
            <v>19513.952000000001</v>
          </cell>
          <cell r="Q13">
            <v>7218.4309999999932</v>
          </cell>
          <cell r="R13">
            <v>0.36991128193817391</v>
          </cell>
          <cell r="T13">
            <v>8250.8720000000012</v>
          </cell>
          <cell r="U13">
            <v>18481.510999999991</v>
          </cell>
          <cell r="V13" t="str">
            <v>&gt;±100%</v>
          </cell>
          <cell r="Y13">
            <v>11727.101999999999</v>
          </cell>
          <cell r="Z13">
            <v>8905.4740000000002</v>
          </cell>
          <cell r="AA13">
            <v>2821.6279999999988</v>
          </cell>
          <cell r="AB13">
            <v>0.31684197831580879</v>
          </cell>
          <cell r="AD13">
            <v>3726.4770000000008</v>
          </cell>
          <cell r="AE13">
            <v>8000.6249999999982</v>
          </cell>
          <cell r="AF13" t="str">
            <v>&gt;±100%</v>
          </cell>
          <cell r="AI13">
            <v>15005.280999999997</v>
          </cell>
          <cell r="AJ13">
            <v>10608.478000000001</v>
          </cell>
          <cell r="AK13">
            <v>4396.8029999999962</v>
          </cell>
          <cell r="AL13">
            <v>0.41446124505324855</v>
          </cell>
          <cell r="AN13">
            <v>4524.3949999999995</v>
          </cell>
          <cell r="AO13">
            <v>10480.885999999999</v>
          </cell>
          <cell r="AP13" t="str">
            <v>&gt;±100%</v>
          </cell>
          <cell r="AS13">
            <v>19876.024866271684</v>
          </cell>
          <cell r="AT13">
            <v>13213.393999999998</v>
          </cell>
          <cell r="AU13">
            <v>6662.6308662716856</v>
          </cell>
          <cell r="AV13">
            <v>0.50423311877869426</v>
          </cell>
          <cell r="AX13">
            <v>5862.7360000000008</v>
          </cell>
          <cell r="AY13">
            <v>14013.288866271683</v>
          </cell>
          <cell r="AZ13" t="str">
            <v>&gt;±100%</v>
          </cell>
          <cell r="BC13">
            <v>22147.376275606322</v>
          </cell>
          <cell r="BD13">
            <v>15549.124000000002</v>
          </cell>
          <cell r="BE13">
            <v>6598.2522756063208</v>
          </cell>
          <cell r="BF13">
            <v>0.42434881062150642</v>
          </cell>
          <cell r="BH13">
            <v>7974.8449999999993</v>
          </cell>
          <cell r="BI13">
            <v>14172.531275606323</v>
          </cell>
          <cell r="BJ13" t="str">
            <v>&gt;±100%</v>
          </cell>
          <cell r="BM13">
            <v>68755.784141878001</v>
          </cell>
          <cell r="BN13">
            <v>48276.47</v>
          </cell>
          <cell r="BO13">
            <v>20479.314141878</v>
          </cell>
          <cell r="BP13">
            <v>0.42420902236385549</v>
          </cell>
          <cell r="BR13">
            <v>22088.453000000001</v>
          </cell>
          <cell r="BS13">
            <v>46667.331141877999</v>
          </cell>
          <cell r="BT13"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4694.3810000000003</v>
          </cell>
          <cell r="F29">
            <v>4691.9030000000002</v>
          </cell>
          <cell r="G29">
            <v>-2.4780000000000655</v>
          </cell>
          <cell r="H29">
            <v>-5.2814391090354282E-4</v>
          </cell>
          <cell r="J29">
            <v>4715.9690000000001</v>
          </cell>
          <cell r="K29">
            <v>21.587999999999738</v>
          </cell>
          <cell r="L29">
            <v>4.5776382329908733E-3</v>
          </cell>
          <cell r="N29" t="str">
            <v>I</v>
          </cell>
          <cell r="O29">
            <v>29823.966</v>
          </cell>
          <cell r="P29">
            <v>29371.842000000004</v>
          </cell>
          <cell r="Q29">
            <v>-452.12399999999616</v>
          </cell>
          <cell r="R29">
            <v>-1.5393110176746699E-2</v>
          </cell>
          <cell r="T29">
            <v>26696.924000000003</v>
          </cell>
          <cell r="U29">
            <v>-3127.0419999999976</v>
          </cell>
          <cell r="V29">
            <v>-0.11713117211555898</v>
          </cell>
          <cell r="Y29">
            <v>14973.269</v>
          </cell>
          <cell r="Z29">
            <v>14947.188000000002</v>
          </cell>
          <cell r="AA29">
            <v>-26.080999999998312</v>
          </cell>
          <cell r="AB29">
            <v>-1.7448766952016866E-3</v>
          </cell>
          <cell r="AD29">
            <v>13539.158000000001</v>
          </cell>
          <cell r="AE29">
            <v>-1434.110999999999</v>
          </cell>
          <cell r="AF29">
            <v>-0.10592320438242901</v>
          </cell>
          <cell r="AI29">
            <v>14850.697</v>
          </cell>
          <cell r="AJ29">
            <v>14424.654</v>
          </cell>
          <cell r="AK29">
            <v>-426.04299999999967</v>
          </cell>
          <cell r="AL29">
            <v>-2.9535751776091104E-2</v>
          </cell>
          <cell r="AN29">
            <v>13157.766</v>
          </cell>
          <cell r="AO29">
            <v>-1692.9310000000005</v>
          </cell>
          <cell r="AP29">
            <v>-0.12866401484872131</v>
          </cell>
          <cell r="AS29">
            <v>15132.655999999999</v>
          </cell>
          <cell r="AT29">
            <v>14398.056</v>
          </cell>
          <cell r="AU29">
            <v>-734.59999999999854</v>
          </cell>
          <cell r="AV29">
            <v>-5.1020776693742442E-2</v>
          </cell>
          <cell r="AX29">
            <v>14580.163</v>
          </cell>
          <cell r="AY29">
            <v>-552.49299999999857</v>
          </cell>
          <cell r="AZ29">
            <v>-3.7893472110016778E-2</v>
          </cell>
          <cell r="BC29">
            <v>14838.572</v>
          </cell>
          <cell r="BD29">
            <v>14170.072</v>
          </cell>
          <cell r="BE29">
            <v>-668.5</v>
          </cell>
          <cell r="BF29">
            <v>-4.7176895078585343E-2</v>
          </cell>
          <cell r="BH29">
            <v>17725.993999999999</v>
          </cell>
          <cell r="BI29">
            <v>2887.4219999999987</v>
          </cell>
          <cell r="BJ29">
            <v>0.16289196532504743</v>
          </cell>
          <cell r="BM29">
            <v>59795.194000000003</v>
          </cell>
          <cell r="BN29">
            <v>57939.97</v>
          </cell>
          <cell r="BO29">
            <v>-1855.224000000002</v>
          </cell>
          <cell r="BP29">
            <v>-3.2019761142437632E-2</v>
          </cell>
          <cell r="BR29">
            <v>59003.080999999998</v>
          </cell>
          <cell r="BS29">
            <v>-792.11300000000483</v>
          </cell>
          <cell r="BT29">
            <v>-1.342494301272174E-2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G2" t="str">
            <v>VARIANCE B/(W)</v>
          </cell>
        </row>
      </sheetData>
      <sheetData sheetId="27">
        <row r="2">
          <cell r="G2" t="str">
            <v>VARIANCE B/(W)</v>
          </cell>
        </row>
      </sheetData>
      <sheetData sheetId="28">
        <row r="2">
          <cell r="G2" t="str">
            <v>VARIANCE B/(W)</v>
          </cell>
        </row>
      </sheetData>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 val="1601 Detail information"/>
      <sheetName val="5_Year"/>
      <sheetName val="5_YearHC"/>
      <sheetName val="5_Year_REV_DAYS"/>
      <sheetName val="NET_AR_PLAN_Type"/>
      <sheetName val="1601_Detail_information"/>
      <sheetName val="FxdChg"/>
      <sheetName val="TRANSACTION"/>
      <sheetName val="IRC Output 1"/>
      <sheetName val="5_Year1"/>
      <sheetName val="5_YearHC1"/>
      <sheetName val="5_Year_REV_DAYS1"/>
      <sheetName val="NET_AR_PLAN_Type1"/>
      <sheetName val="1601_Detail_information1"/>
      <sheetName val="IRC_Output_1"/>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Sources &amp; Uses"/>
      <sheetName val="LBO"/>
      <sheetName val="Debt"/>
      <sheetName val="Financial Assumptions"/>
      <sheetName val="Projections"/>
      <sheetName val="Depreciation Schedule"/>
      <sheetName val="Fin Scen Val (all cash)"/>
      <sheetName val="Op Scen Val (Cash Tender)"/>
      <sheetName val="Capex Analysis"/>
      <sheetName val="Op Scen Refs"/>
      <sheetName val="Scenario Assumptions"/>
      <sheetName val="New Scenarios"/>
      <sheetName val="Op Scen Val (Exch)"/>
      <sheetName val="Fin Scen Val (exchange)"/>
      <sheetName val="Fin Scen Val"/>
      <sheetName val="ic"/>
      <sheetName val="Sources_&amp;_Uses"/>
      <sheetName val="Financial_Assumptions"/>
      <sheetName val="Depreciation_Schedule"/>
      <sheetName val="Fin_Scen_Val_(all_cash)"/>
      <sheetName val="Op_Scen_Val_(Cash_Tender)"/>
      <sheetName val="Capex_Analysis"/>
      <sheetName val="Op_Scen_Refs"/>
      <sheetName val="Scenario_Assumptions"/>
      <sheetName val="New_Scenarios"/>
      <sheetName val="Op_Scen_Val_(Exch)"/>
      <sheetName val="Fin_Scen_Val_(exchange)"/>
      <sheetName val="Fin_Scen_Val"/>
      <sheetName val="Financials"/>
      <sheetName val="Model"/>
      <sheetName val="FxdChg"/>
      <sheetName val="IRC Output 1"/>
      <sheetName val="TRANSACTION"/>
      <sheetName val="Sources_&amp;_Uses1"/>
      <sheetName val="Financial_Assumptions1"/>
      <sheetName val="Depreciation_Schedule1"/>
      <sheetName val="Fin_Scen_Val_(all_cash)1"/>
      <sheetName val="Op_Scen_Val_(Cash_Tender)1"/>
      <sheetName val="Capex_Analysis1"/>
      <sheetName val="Op_Scen_Refs1"/>
      <sheetName val="Scenario_Assumptions1"/>
      <sheetName val="New_Scenarios1"/>
      <sheetName val="Op_Scen_Val_(Exch)1"/>
      <sheetName val="Fin_Scen_Val_(exchange)1"/>
      <sheetName val="Fin_Scen_Val1"/>
      <sheetName val="IRC_Output_1"/>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sheetName val="Return Scenarios"/>
      <sheetName val="Options"/>
      <sheetName val="Operating Scenarios"/>
      <sheetName val="Comps"/>
      <sheetName val="Printable IRR Slide"/>
      <sheetName val="Adjusted"/>
      <sheetName val="DetailSummaryFundCommitments 1 "/>
      <sheetName val="workings (keep)"/>
      <sheetName val="FX"/>
      <sheetName val="Salaries"/>
      <sheetName val="Allocation of Debt Iss. Costs"/>
      <sheetName val="Sheet2"/>
      <sheetName val="mappings"/>
      <sheetName val="Dropdown"/>
      <sheetName val="AA360"/>
      <sheetName val="AM Scorecard Spending by BU"/>
      <sheetName val="Projections"/>
      <sheetName val="Return_Scenarios"/>
      <sheetName val="Operating_Scenarios"/>
      <sheetName val="Printable_IRR_Slide"/>
      <sheetName val="DetailSummaryFundCommitments_1_"/>
      <sheetName val="workings_(keep)"/>
      <sheetName val="Allocation_of_Debt_Iss__Costs"/>
      <sheetName val="AM_Scorecard_Spending_by_BU"/>
      <sheetName val="working"/>
      <sheetName val="cosofsal"/>
      <sheetName val="Return_Scenarios1"/>
      <sheetName val="Operating_Scenarios1"/>
      <sheetName val="Printable_IRR_Slide1"/>
      <sheetName val="DetailSummaryFundCommitments_11"/>
      <sheetName val="workings_(keep)1"/>
      <sheetName val="Allocation_of_Debt_Iss__Costs1"/>
      <sheetName val="AM_Scorecard_Spending_by_BU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orma"/>
      <sheetName val="Recap"/>
      <sheetName val="Operating Scenarios"/>
      <sheetName val="Operating_Scenarios"/>
      <sheetName val="Operating_Scenarios1"/>
    </sheetNames>
    <sheetDataSet>
      <sheetData sheetId="0"/>
      <sheetData sheetId="1" refreshError="1"/>
      <sheetData sheetId="2" refreshError="1"/>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attrition"/>
      <sheetName val="Sheet1"/>
      <sheetName val="IncStmt"/>
      <sheetName val="CashFlow"/>
      <sheetName val="BalSht"/>
      <sheetName val="Allowance"/>
      <sheetName val="CashEBITDA"/>
      <sheetName val="FxdChg"/>
      <sheetName val="Ratio"/>
      <sheetName val="Module1"/>
      <sheetName val="A"/>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 Items &amp; Notes"/>
      <sheetName val="Input Sheet"/>
      <sheetName val="Financials"/>
      <sheetName val="Debt Schedules"/>
      <sheetName val="IRR &amp; Primary vs Secondary"/>
      <sheetName val="AVP"/>
      <sheetName val="Module1"/>
      <sheetName val="Salary Rate Reference"/>
      <sheetName val="FxdChg"/>
      <sheetName val="Data Validation Tables"/>
      <sheetName val="Inputs"/>
      <sheetName val="Lookups &amp; Descriptions"/>
      <sheetName val="Lookups"/>
      <sheetName val="notes"/>
      <sheetName val="Family - FY"/>
      <sheetName val="Family - YTD"/>
      <sheetName val="Summary"/>
      <sheetName val="AC - All"/>
      <sheetName val="UNIDENTIFIED PLUG"/>
      <sheetName val="CM"/>
      <sheetName val="MM"/>
      <sheetName val="F&amp;CC"/>
      <sheetName val="DM"/>
      <sheetName val="M&amp;E"/>
      <sheetName val="APT"/>
      <sheetName val="FE"/>
      <sheetName val="eFM"/>
      <sheetName val="FCS"/>
      <sheetName val="FPM"/>
      <sheetName val="OR"/>
      <sheetName val="OH"/>
      <sheetName val="PLAN"/>
      <sheetName val="Rev Fct"/>
      <sheetName val="ACJANPS"/>
      <sheetName val="ACFEBPS"/>
      <sheetName val="ACMARPS"/>
      <sheetName val="ACAPRPS"/>
      <sheetName val="ACMAYPS"/>
      <sheetName val="ACJUNPS"/>
      <sheetName val="ACJULPS"/>
      <sheetName val="ACAUGPS"/>
      <sheetName val="by month pivot"/>
      <sheetName val="2013 Final"/>
      <sheetName val="UI %"/>
      <sheetName val="DD_Items_&amp;_Notes"/>
      <sheetName val="Input_Sheet"/>
      <sheetName val="Debt_Schedules"/>
      <sheetName val="IRR_&amp;_Primary_vs_Secondary"/>
      <sheetName val="Salary_Rate_Reference"/>
      <sheetName val="Data_Validation_Tables"/>
      <sheetName val="1601 Detail information"/>
      <sheetName val="TRANSACTION"/>
      <sheetName val="NEW FINANCIALS"/>
      <sheetName val="DD_Items_&amp;_Notes1"/>
      <sheetName val="Input_Sheet1"/>
      <sheetName val="Debt_Schedules1"/>
      <sheetName val="IRR_&amp;_Primary_vs_Secondary1"/>
      <sheetName val="Salary_Rate_Reference1"/>
      <sheetName val="Data_Validation_Tables1"/>
      <sheetName val="Lookups_&amp;_Descriptions"/>
      <sheetName val="Family_-_FY"/>
      <sheetName val="Family_-_YTD"/>
      <sheetName val="AC_-_All"/>
      <sheetName val="UNIDENTIFIED_PLUG"/>
      <sheetName val="Rev_Fct"/>
      <sheetName val="by_month_pivot"/>
      <sheetName val="2013_Final"/>
      <sheetName val="UI_%"/>
      <sheetName val="1601_Detail_information"/>
      <sheetName val="NEW_FINANCIALS"/>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Salary Rate Reference"/>
      <sheetName val="LBO"/>
      <sheetName val="Lookups &amp; Descriptions"/>
      <sheetName val="1601_Detail_information"/>
      <sheetName val="Salary_Rate_Reference"/>
      <sheetName val="Data"/>
      <sheetName val="Month Spend Breakdown"/>
      <sheetName val="IRC Output 1"/>
      <sheetName val="TRANSACTION"/>
      <sheetName val="Auto_Control"/>
      <sheetName val="Hf"/>
      <sheetName val="Sheet2"/>
      <sheetName val="Exemption Codes"/>
      <sheetName val="Income Codes"/>
      <sheetName val="Recipient and WHA Status Codes"/>
      <sheetName val="Other drop down options"/>
      <sheetName val="1601_Detail_information1"/>
      <sheetName val="Salary_Rate_Reference1"/>
      <sheetName val="Lookups_&amp;_Descriptions"/>
      <sheetName val="Month_Spend_Breakdown"/>
      <sheetName val="IRC_Output_1"/>
      <sheetName val="Exemption_Codes"/>
      <sheetName val="Income_Codes"/>
      <sheetName val="Recipient_and_WHA_Status_Codes"/>
      <sheetName val="Other_drop_down_options"/>
    </sheetNames>
    <sheetDataSet>
      <sheetData sheetId="0" refreshError="1">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2">
          <cell r="H112">
            <v>-135891.88</v>
          </cell>
        </row>
        <row r="113">
          <cell r="H113">
            <v>105000</v>
          </cell>
        </row>
        <row r="114">
          <cell r="H114">
            <v>134000</v>
          </cell>
        </row>
        <row r="115">
          <cell r="H115">
            <v>146250</v>
          </cell>
        </row>
        <row r="118">
          <cell r="H118">
            <v>146250</v>
          </cell>
        </row>
        <row r="119">
          <cell r="H119">
            <v>133378</v>
          </cell>
        </row>
        <row r="122">
          <cell r="H122">
            <v>133378</v>
          </cell>
        </row>
        <row r="123">
          <cell r="H123">
            <v>112500</v>
          </cell>
        </row>
        <row r="126">
          <cell r="H126">
            <v>112500</v>
          </cell>
        </row>
        <row r="127">
          <cell r="H127">
            <v>250000</v>
          </cell>
        </row>
      </sheetData>
      <sheetData sheetId="1" refreshError="1"/>
      <sheetData sheetId="2" refreshError="1"/>
      <sheetData sheetId="3" refreshError="1"/>
      <sheetData sheetId="4">
        <row r="98">
          <cell r="H98">
            <v>797321</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98">
          <cell r="H98">
            <v>797321</v>
          </cell>
        </row>
      </sheetData>
      <sheetData sheetId="18"/>
      <sheetData sheetId="19">
        <row r="98">
          <cell r="H98">
            <v>797321</v>
          </cell>
        </row>
      </sheetData>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Covenants"/>
      <sheetName val="Debt"/>
      <sheetName val="Assumptions"/>
      <sheetName val="Store Level"/>
      <sheetName val="Projections"/>
      <sheetName val="Exit Scenarios (HY)"/>
      <sheetName val="Exit Scenarios (Bank)"/>
      <sheetName val="BKB Cash Flow"/>
      <sheetName val="Options 1"/>
      <sheetName val="Options 2"/>
      <sheetName val="Data"/>
      <sheetName val="Monthly Cycle Analysis"/>
      <sheetName val="Store_Level"/>
      <sheetName val="Exit_Scenarios_(HY)"/>
      <sheetName val="Exit_Scenarios_(Bank)"/>
      <sheetName val="BKB_Cash_Flow"/>
      <sheetName val="Options_1"/>
      <sheetName val="Options_2"/>
      <sheetName val="RockBottom LBO"/>
      <sheetName val="Sheet1"/>
      <sheetName val="Table"/>
      <sheetName val="ref"/>
      <sheetName val="PopCache_Sheet1"/>
      <sheetName val="Operating Scenarios"/>
      <sheetName val="Store_Level1"/>
      <sheetName val="Exit_Scenarios_(HY)1"/>
      <sheetName val="Exit_Scenarios_(Bank)1"/>
      <sheetName val="BKB_Cash_Flow1"/>
      <sheetName val="Options_11"/>
      <sheetName val="Options_21"/>
      <sheetName val="Monthly_Cycle_Analysis"/>
      <sheetName val="RockBottom_LBO"/>
      <sheetName val="Operating_Scenarios"/>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Set>
  </externalBook>
</externalLink>
</file>

<file path=xl/persons/person.xml><?xml version="1.0" encoding="utf-8"?>
<personList xmlns="http://schemas.microsoft.com/office/spreadsheetml/2018/threadedcomments" xmlns:x="http://schemas.openxmlformats.org/spreadsheetml/2006/main">
  <person displayName="Francisco, Makenzie" id="{96337A9A-E5CC-4DCD-A7B6-6CD4ADFD0439}" userId="S::Makenzie.Francisco@sabre.com::4883f3b6-01da-4310-ab45-2e3c7a9a68e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3" dT="2020-05-05T17:32:39.86" personId="{96337A9A-E5CC-4DCD-A7B6-6CD4ADFD0439}" id="{3EFA9738-FD7C-4DB1-BA2E-5AD3690CB488}">
    <text>Tax impact on adjustments(10)</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N24"/>
  <sheetViews>
    <sheetView showGridLines="0" zoomScale="80" zoomScaleNormal="80" workbookViewId="0">
      <selection activeCell="F24" sqref="F24"/>
    </sheetView>
  </sheetViews>
  <sheetFormatPr defaultRowHeight="15"/>
  <cols>
    <col min="1" max="1" width="9.7109375" bestFit="1" customWidth="1"/>
    <col min="2" max="2" width="12.42578125" customWidth="1"/>
  </cols>
  <sheetData>
    <row r="1" spans="1:14" ht="15.75">
      <c r="A1" s="1"/>
    </row>
    <row r="2" spans="1:14" ht="15.75">
      <c r="A2" s="1"/>
    </row>
    <row r="3" spans="1:14" ht="15.75" customHeight="1">
      <c r="A3" s="2"/>
      <c r="B3" s="2"/>
      <c r="C3" s="2"/>
      <c r="D3" s="2"/>
      <c r="E3" s="2"/>
      <c r="F3" s="2"/>
      <c r="G3" s="2"/>
      <c r="H3" s="2"/>
      <c r="I3" s="2"/>
      <c r="J3" s="2"/>
      <c r="K3" s="2"/>
      <c r="L3" s="2"/>
      <c r="M3" s="2"/>
      <c r="N3" s="2"/>
    </row>
    <row r="4" spans="1:14" ht="15" customHeight="1">
      <c r="A4" s="2"/>
      <c r="B4" s="2"/>
      <c r="C4" s="2"/>
      <c r="D4" s="2"/>
      <c r="E4" s="2"/>
      <c r="F4" s="2"/>
      <c r="G4" s="2"/>
      <c r="H4" s="2"/>
      <c r="I4" s="2"/>
      <c r="J4" s="2"/>
      <c r="K4" s="2"/>
      <c r="L4" s="2"/>
      <c r="M4" s="2"/>
      <c r="N4" s="2"/>
    </row>
    <row r="5" spans="1:14" ht="15" customHeight="1">
      <c r="A5" s="2"/>
      <c r="B5" s="2"/>
      <c r="C5" s="2"/>
      <c r="D5" s="2"/>
      <c r="E5" s="2"/>
      <c r="F5" s="2"/>
      <c r="G5" s="2"/>
      <c r="H5" s="2"/>
      <c r="I5" s="2"/>
      <c r="J5" s="2"/>
      <c r="K5" s="2"/>
      <c r="L5" s="2"/>
      <c r="M5" s="2"/>
      <c r="N5" s="2"/>
    </row>
    <row r="6" spans="1:14" ht="15" customHeight="1">
      <c r="A6" s="2"/>
      <c r="B6" s="2"/>
      <c r="C6" s="2"/>
      <c r="D6" s="2"/>
      <c r="E6" s="2"/>
      <c r="F6" s="2"/>
      <c r="G6" s="2"/>
      <c r="H6" s="2"/>
      <c r="I6" s="2"/>
      <c r="J6" s="2"/>
      <c r="K6" s="2"/>
      <c r="L6" s="2"/>
      <c r="M6" s="2"/>
      <c r="N6" s="2"/>
    </row>
    <row r="7" spans="1:14" ht="15" customHeight="1">
      <c r="A7" s="2"/>
      <c r="B7" s="2"/>
      <c r="C7" s="2"/>
      <c r="D7" s="2"/>
      <c r="E7" s="2"/>
      <c r="F7" s="2"/>
      <c r="G7" s="2"/>
      <c r="H7" s="2"/>
      <c r="I7" s="2"/>
      <c r="J7" s="2"/>
      <c r="K7" s="2"/>
      <c r="L7" s="2"/>
      <c r="M7" s="2"/>
      <c r="N7" s="2"/>
    </row>
    <row r="8" spans="1:14" ht="15" customHeight="1">
      <c r="A8" s="2"/>
      <c r="B8" s="2"/>
      <c r="C8" s="2"/>
      <c r="D8" s="2"/>
      <c r="E8" s="2"/>
      <c r="F8" s="2"/>
      <c r="G8" s="2"/>
      <c r="H8" s="2"/>
      <c r="I8" s="2"/>
      <c r="J8" s="2"/>
      <c r="K8" s="2"/>
      <c r="L8" s="2"/>
      <c r="M8" s="2"/>
      <c r="N8" s="2"/>
    </row>
    <row r="9" spans="1:14" ht="15" customHeight="1">
      <c r="A9" s="2"/>
      <c r="B9" s="2"/>
      <c r="C9" s="2"/>
      <c r="D9" s="2"/>
      <c r="E9" s="2"/>
      <c r="F9" s="2"/>
      <c r="G9" s="2"/>
      <c r="H9" s="2"/>
      <c r="I9" s="2"/>
      <c r="J9" s="2"/>
      <c r="K9" s="2"/>
      <c r="L9" s="2"/>
      <c r="M9" s="2"/>
      <c r="N9" s="2"/>
    </row>
    <row r="10" spans="1:14" ht="15" customHeight="1">
      <c r="A10" s="2"/>
      <c r="B10" s="2"/>
      <c r="C10" s="2"/>
      <c r="D10" s="2"/>
      <c r="E10" s="2"/>
      <c r="F10" s="2"/>
      <c r="G10" s="2"/>
      <c r="H10" s="2"/>
      <c r="I10" s="2"/>
      <c r="J10" s="2"/>
      <c r="K10" s="2"/>
      <c r="L10" s="2"/>
      <c r="M10" s="2"/>
      <c r="N10" s="2"/>
    </row>
    <row r="11" spans="1:14" ht="15" customHeight="1">
      <c r="A11" s="2"/>
      <c r="B11" s="2"/>
      <c r="C11" s="2"/>
      <c r="D11" s="2"/>
      <c r="E11" s="2"/>
      <c r="F11" s="2"/>
      <c r="G11" s="2"/>
      <c r="H11" s="2"/>
      <c r="I11" s="2"/>
      <c r="J11" s="2"/>
      <c r="K11" s="2"/>
      <c r="L11" s="2"/>
      <c r="M11" s="2"/>
      <c r="N11" s="2"/>
    </row>
    <row r="12" spans="1:14" ht="15" customHeight="1">
      <c r="A12" s="2"/>
      <c r="B12" s="2"/>
      <c r="C12" s="2"/>
      <c r="D12" s="2"/>
      <c r="E12" s="2"/>
      <c r="F12" s="2"/>
      <c r="G12" s="2"/>
      <c r="H12" s="2"/>
      <c r="I12" s="2"/>
      <c r="J12" s="2"/>
      <c r="K12" s="2"/>
      <c r="L12" s="2"/>
      <c r="M12" s="2"/>
      <c r="N12" s="2"/>
    </row>
    <row r="13" spans="1:14" ht="15" customHeight="1">
      <c r="A13" s="2"/>
      <c r="B13" s="2"/>
      <c r="C13" s="2"/>
      <c r="D13" s="2"/>
      <c r="E13" s="2"/>
      <c r="F13" s="2"/>
      <c r="G13" s="2"/>
      <c r="H13" s="2"/>
      <c r="I13" s="2"/>
      <c r="J13" s="2"/>
      <c r="K13" s="2"/>
      <c r="L13" s="2"/>
      <c r="M13" s="2"/>
      <c r="N13" s="2"/>
    </row>
    <row r="14" spans="1:14" ht="15" customHeight="1">
      <c r="A14" s="2"/>
      <c r="B14" s="2"/>
      <c r="C14" s="2"/>
      <c r="D14" s="2"/>
      <c r="E14" s="2"/>
      <c r="F14" s="2"/>
      <c r="G14" s="2"/>
      <c r="H14" s="2"/>
      <c r="I14" s="2"/>
      <c r="J14" s="2"/>
      <c r="K14" s="2"/>
      <c r="L14" s="2"/>
      <c r="M14" s="2"/>
      <c r="N14" s="2"/>
    </row>
    <row r="24" spans="1:2">
      <c r="A24" s="31" t="s">
        <v>51</v>
      </c>
      <c r="B24" s="201">
        <f>'Non-GAAP Financial Measures'!B57</f>
        <v>43959</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O57"/>
  <sheetViews>
    <sheetView showGridLines="0" tabSelected="1" zoomScaleNormal="100" workbookViewId="0">
      <selection activeCell="V15" sqref="V15"/>
    </sheetView>
  </sheetViews>
  <sheetFormatPr defaultColWidth="9.140625" defaultRowHeight="14.25"/>
  <cols>
    <col min="1" max="1" width="9.140625" style="4"/>
    <col min="2" max="2" width="11.42578125" style="4" bestFit="1" customWidth="1"/>
    <col min="3" max="19" width="9.140625" style="4" customWidth="1"/>
    <col min="20" max="16384" width="9.140625" style="4"/>
  </cols>
  <sheetData>
    <row r="1" spans="1:1" ht="15">
      <c r="A1" s="23" t="s">
        <v>229</v>
      </c>
    </row>
    <row r="32" spans="15:15" ht="15">
      <c r="O32" s="342"/>
    </row>
    <row r="34" spans="1:15" ht="15">
      <c r="O34" s="342"/>
    </row>
    <row r="47" spans="1:15" ht="15">
      <c r="O47" s="342"/>
    </row>
    <row r="48" spans="1:15">
      <c r="A48" s="31"/>
      <c r="B48" s="201"/>
    </row>
    <row r="56" spans="1:2" ht="37.15" customHeight="1"/>
    <row r="57" spans="1:2">
      <c r="A57" s="31" t="s">
        <v>51</v>
      </c>
      <c r="B57" s="201">
        <v>43959</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7">
    <tabColor theme="3" tint="-0.499984740745262"/>
    <pageSetUpPr fitToPage="1"/>
  </sheetPr>
  <dimension ref="B1:AF66"/>
  <sheetViews>
    <sheetView showGridLines="0" zoomScale="80" zoomScaleNormal="80" zoomScaleSheetLayoutView="100" workbookViewId="0">
      <pane xSplit="2" ySplit="4" topLeftCell="C5" activePane="bottomRight" state="frozen"/>
      <selection activeCell="U2" sqref="U2"/>
      <selection pane="topRight" activeCell="U2" sqref="U2"/>
      <selection pane="bottomLeft" activeCell="U2" sqref="U2"/>
      <selection pane="bottomRight" activeCell="B22" sqref="B22"/>
    </sheetView>
  </sheetViews>
  <sheetFormatPr defaultColWidth="9.140625" defaultRowHeight="12.75" outlineLevelCol="1"/>
  <cols>
    <col min="1" max="1" width="3.7109375" style="3" customWidth="1"/>
    <col min="2" max="2" width="71.85546875" style="3" bestFit="1" customWidth="1"/>
    <col min="3" max="3" width="4.5703125" style="3" customWidth="1"/>
    <col min="4" max="4" width="13.28515625" style="33" customWidth="1" outlineLevel="1"/>
    <col min="5" max="6" width="10.7109375" style="33" customWidth="1" outlineLevel="1"/>
    <col min="7" max="7" width="10.7109375" style="3" customWidth="1" outlineLevel="1"/>
    <col min="8" max="8" width="10.7109375" style="33" customWidth="1"/>
    <col min="9" max="10" width="10.7109375" style="33" customWidth="1" outlineLevel="1"/>
    <col min="11" max="12" width="9.140625" style="3" customWidth="1" outlineLevel="1"/>
    <col min="13" max="13" width="11.85546875" style="33" customWidth="1"/>
    <col min="14" max="17" width="10.7109375" style="33" customWidth="1" outlineLevel="1"/>
    <col min="18" max="18" width="11.5703125" style="33" customWidth="1"/>
    <col min="19" max="22" width="10.7109375" style="33" customWidth="1" outlineLevel="1"/>
    <col min="23" max="23" width="11.5703125" style="33" customWidth="1"/>
    <col min="24" max="27" width="12.5703125" style="33" customWidth="1"/>
    <col min="28" max="28" width="11.5703125" style="33" customWidth="1" outlineLevel="1"/>
    <col min="29" max="29" width="12.5703125" style="33" customWidth="1"/>
    <col min="30" max="16384" width="9.140625" style="3"/>
  </cols>
  <sheetData>
    <row r="1" spans="2:32" ht="15">
      <c r="G1" s="61"/>
      <c r="H1" s="32"/>
      <c r="M1" s="32"/>
      <c r="R1" s="32"/>
      <c r="W1" s="32"/>
      <c r="AB1" s="32"/>
    </row>
    <row r="2" spans="2:32" ht="26.25">
      <c r="B2" s="89" t="s">
        <v>38</v>
      </c>
      <c r="C2" s="243"/>
      <c r="G2" s="61"/>
      <c r="H2" s="32"/>
      <c r="M2" s="32"/>
      <c r="R2" s="32"/>
      <c r="W2" s="32"/>
      <c r="AB2" s="32"/>
    </row>
    <row r="3" spans="2:32" ht="15">
      <c r="B3" s="6" t="s">
        <v>20</v>
      </c>
      <c r="C3" s="352"/>
      <c r="G3" s="61"/>
      <c r="H3" s="32"/>
      <c r="M3" s="32"/>
      <c r="R3" s="32"/>
      <c r="W3" s="32"/>
      <c r="AB3" s="32"/>
    </row>
    <row r="4" spans="2:32" ht="15">
      <c r="B4" s="62"/>
      <c r="C4" s="351"/>
      <c r="D4" s="35" t="s">
        <v>59</v>
      </c>
      <c r="E4" s="35" t="s">
        <v>63</v>
      </c>
      <c r="F4" s="35" t="s">
        <v>65</v>
      </c>
      <c r="G4" s="35" t="s">
        <v>67</v>
      </c>
      <c r="H4" s="34" t="s">
        <v>68</v>
      </c>
      <c r="I4" s="35" t="s">
        <v>72</v>
      </c>
      <c r="J4" s="35" t="s">
        <v>76</v>
      </c>
      <c r="K4" s="35" t="s">
        <v>97</v>
      </c>
      <c r="L4" s="35" t="s">
        <v>101</v>
      </c>
      <c r="M4" s="34" t="s">
        <v>102</v>
      </c>
      <c r="N4" s="35" t="s">
        <v>108</v>
      </c>
      <c r="O4" s="35" t="s">
        <v>110</v>
      </c>
      <c r="P4" s="35" t="s">
        <v>128</v>
      </c>
      <c r="Q4" s="35" t="s">
        <v>129</v>
      </c>
      <c r="R4" s="34" t="s">
        <v>146</v>
      </c>
      <c r="S4" s="35" t="s">
        <v>154</v>
      </c>
      <c r="T4" s="35" t="s">
        <v>178</v>
      </c>
      <c r="U4" s="35" t="s">
        <v>181</v>
      </c>
      <c r="V4" s="35" t="s">
        <v>184</v>
      </c>
      <c r="W4" s="34" t="s">
        <v>189</v>
      </c>
      <c r="X4" s="35" t="s">
        <v>195</v>
      </c>
      <c r="Y4" s="35" t="s">
        <v>201</v>
      </c>
      <c r="Z4" s="35" t="s">
        <v>203</v>
      </c>
      <c r="AA4" s="35" t="s">
        <v>206</v>
      </c>
      <c r="AB4" s="34" t="s">
        <v>212</v>
      </c>
      <c r="AC4" s="35" t="s">
        <v>214</v>
      </c>
    </row>
    <row r="5" spans="2:32" ht="15.75">
      <c r="B5" s="63" t="s">
        <v>56</v>
      </c>
      <c r="C5" s="63"/>
      <c r="D5" s="65"/>
      <c r="E5" s="65"/>
      <c r="F5" s="65"/>
      <c r="G5" s="65"/>
      <c r="H5" s="64"/>
      <c r="I5" s="65"/>
      <c r="J5" s="65"/>
      <c r="M5" s="64"/>
      <c r="N5" s="65"/>
      <c r="O5" s="65"/>
      <c r="P5" s="65"/>
      <c r="Q5" s="65"/>
      <c r="R5" s="64"/>
      <c r="S5" s="65"/>
      <c r="T5" s="65"/>
      <c r="U5" s="65"/>
      <c r="V5" s="65"/>
      <c r="W5" s="64"/>
      <c r="X5" s="65"/>
      <c r="Y5" s="65"/>
      <c r="Z5" s="65"/>
      <c r="AA5" s="65"/>
      <c r="AB5" s="64"/>
      <c r="AC5" s="65"/>
    </row>
    <row r="6" spans="2:32">
      <c r="B6" s="33" t="s">
        <v>6</v>
      </c>
      <c r="C6" s="33"/>
      <c r="D6" s="67">
        <f>'Consolidated P&amp;L'!D6</f>
        <v>507.93</v>
      </c>
      <c r="E6" s="67">
        <f>'Consolidated P&amp;L'!E6</f>
        <v>494.51499999999999</v>
      </c>
      <c r="F6" s="67">
        <f>'Consolidated P&amp;L'!F6</f>
        <v>569.18999999999994</v>
      </c>
      <c r="G6" s="67">
        <f>'Consolidated P&amp;L'!G6</f>
        <v>531.15699999999993</v>
      </c>
      <c r="H6" s="66">
        <f>'Consolidated P&amp;L'!H6</f>
        <v>2102.7919999999995</v>
      </c>
      <c r="I6" s="67">
        <f>'Consolidated P&amp;L'!I6</f>
        <v>625.476</v>
      </c>
      <c r="J6" s="67">
        <f>'Consolidated P&amp;L'!J6</f>
        <v>597.91</v>
      </c>
      <c r="K6" s="67">
        <f>'Consolidated P&amp;L'!K6</f>
        <v>582.36410000000001</v>
      </c>
      <c r="L6" s="67">
        <f>'Consolidated P&amp;L'!L6</f>
        <v>569.09900000000005</v>
      </c>
      <c r="M6" s="66">
        <f>'Consolidated P&amp;L'!M6</f>
        <v>2374.8490999999999</v>
      </c>
      <c r="N6" s="67">
        <f>'Consolidated P&amp;L'!N6</f>
        <v>663.47699999999998</v>
      </c>
      <c r="O6" s="67">
        <f>'Consolidated P&amp;L'!O6</f>
        <v>635.61500000000001</v>
      </c>
      <c r="P6" s="67">
        <f>'Consolidated P&amp;L'!P6</f>
        <v>632.34899999999993</v>
      </c>
      <c r="Q6" s="67">
        <f>'Consolidated P&amp;L'!Q6</f>
        <v>619.029</v>
      </c>
      <c r="R6" s="66">
        <f>'Consolidated P&amp;L'!R6</f>
        <v>2550.4700000000003</v>
      </c>
      <c r="S6" s="67">
        <f>'Consolidated P&amp;L'!S6</f>
        <v>721.13599999999997</v>
      </c>
      <c r="T6" s="67">
        <f>'Consolidated P&amp;L'!T6</f>
        <v>719.68499999999995</v>
      </c>
      <c r="U6" s="67">
        <f>'Consolidated P&amp;L'!U6</f>
        <v>700.19600000000003</v>
      </c>
      <c r="V6" s="67">
        <f>'Consolidated P&amp;L'!V6</f>
        <v>665.17623461000028</v>
      </c>
      <c r="W6" s="66">
        <f>'Consolidated P&amp;L'!W6</f>
        <v>2806.1932346100002</v>
      </c>
      <c r="X6" s="67">
        <f>'Consolidated P&amp;L'!X6</f>
        <v>773.96799999999996</v>
      </c>
      <c r="Y6" s="67">
        <f>'Consolidated P&amp;L'!Y6</f>
        <v>724.63200000000006</v>
      </c>
      <c r="Z6" s="67">
        <f>'Consolidated P&amp;L'!Z6</f>
        <v>711.00300000000004</v>
      </c>
      <c r="AA6" s="67">
        <f>'Consolidated P&amp;L'!AA6</f>
        <v>673.05899999999997</v>
      </c>
      <c r="AB6" s="66">
        <f>'Consolidated P&amp;L'!AB6</f>
        <v>2882.6620000000003</v>
      </c>
      <c r="AC6" s="67">
        <f>'Consolidated P&amp;L'!AC6</f>
        <v>427.70300000000003</v>
      </c>
      <c r="AD6" s="350"/>
      <c r="AE6" s="26"/>
      <c r="AF6" s="26"/>
    </row>
    <row r="7" spans="2:32">
      <c r="B7" s="234" t="s">
        <v>118</v>
      </c>
      <c r="C7" s="234"/>
      <c r="D7" s="67">
        <f>'Consolidated P&amp;L'!D7</f>
        <v>166.96</v>
      </c>
      <c r="E7" s="67">
        <f>'Consolidated P&amp;L'!E7</f>
        <v>176.10499999999999</v>
      </c>
      <c r="F7" s="67">
        <f>'Consolidated P&amp;L'!F7</f>
        <v>177.62299999999999</v>
      </c>
      <c r="G7" s="67">
        <f>'Consolidated P&amp;L'!G7</f>
        <v>192.22</v>
      </c>
      <c r="H7" s="66">
        <f>'Consolidated P&amp;L'!H7</f>
        <v>712.90800000000002</v>
      </c>
      <c r="I7" s="67">
        <f>'Consolidated P&amp;L'!I7</f>
        <v>186.673</v>
      </c>
      <c r="J7" s="67">
        <f>'Consolidated P&amp;L'!J7</f>
        <v>195.58099999999999</v>
      </c>
      <c r="K7" s="67">
        <f>'Consolidated P&amp;L'!K7</f>
        <v>202.828</v>
      </c>
      <c r="L7" s="67">
        <f>'Consolidated P&amp;L'!L7</f>
        <v>209.55500000000001</v>
      </c>
      <c r="M7" s="66">
        <f>'Consolidated P&amp;L'!M7</f>
        <v>794.63699999999994</v>
      </c>
      <c r="N7" s="67">
        <f>'Consolidated P&amp;L'!N7</f>
        <v>193.613</v>
      </c>
      <c r="O7" s="67">
        <f>'Consolidated P&amp;L'!O7</f>
        <v>209.874</v>
      </c>
      <c r="P7" s="67">
        <f>'Consolidated P&amp;L'!P7</f>
        <v>207.12100000000001</v>
      </c>
      <c r="Q7" s="67">
        <f>'Consolidated P&amp;L'!Q7</f>
        <v>205.40100000000001</v>
      </c>
      <c r="R7" s="66">
        <f>'Consolidated P&amp;L'!R7</f>
        <v>816.00900000000001</v>
      </c>
      <c r="S7" s="67">
        <f>'Consolidated P&amp;L'!S7</f>
        <v>206.60300000000001</v>
      </c>
      <c r="T7" s="67">
        <f>'Consolidated P&amp;L'!T7</f>
        <v>204.822</v>
      </c>
      <c r="U7" s="67">
        <f>'Consolidated P&amp;L'!U7</f>
        <v>209.38800000000001</v>
      </c>
      <c r="V7" s="67">
        <f>'Consolidated P&amp;L'!V7</f>
        <v>201.935</v>
      </c>
      <c r="W7" s="66">
        <f>'Consolidated P&amp;L'!W7</f>
        <v>822.74800000000005</v>
      </c>
      <c r="X7" s="67">
        <f>'Consolidated P&amp;L'!X7</f>
        <v>212.92699999999999</v>
      </c>
      <c r="Y7" s="67">
        <f>'Consolidated P&amp;L'!Y7</f>
        <v>211.833</v>
      </c>
      <c r="Z7" s="67">
        <f>'Consolidated P&amp;L'!Z7</f>
        <v>208.02799999999999</v>
      </c>
      <c r="AA7" s="67">
        <f>'Consolidated P&amp;L'!AA7</f>
        <v>207.55</v>
      </c>
      <c r="AB7" s="66">
        <f>'Consolidated P&amp;L'!AB7</f>
        <v>840.33799999999997</v>
      </c>
      <c r="AC7" s="67">
        <f>'Consolidated P&amp;L'!AC7</f>
        <v>179.88499999999999</v>
      </c>
      <c r="AD7" s="349"/>
      <c r="AE7" s="26"/>
      <c r="AF7" s="26"/>
    </row>
    <row r="8" spans="2:32">
      <c r="B8" s="234" t="s">
        <v>119</v>
      </c>
      <c r="C8" s="234"/>
      <c r="D8" s="67">
        <f>'Consolidated P&amp;L'!D8</f>
        <v>37.94</v>
      </c>
      <c r="E8" s="67">
        <f>'Consolidated P&amp;L'!E8</f>
        <v>40.527000000000001</v>
      </c>
      <c r="F8" s="67">
        <f>'Consolidated P&amp;L'!F8</f>
        <v>41.354999999999997</v>
      </c>
      <c r="G8" s="67">
        <f>'Consolidated P&amp;L'!G8</f>
        <v>39.356000000000002</v>
      </c>
      <c r="H8" s="66">
        <f>'Consolidated P&amp;L'!H8</f>
        <v>159.178</v>
      </c>
      <c r="I8" s="67">
        <f>'Consolidated P&amp;L'!I8</f>
        <v>51.707000000000001</v>
      </c>
      <c r="J8" s="67">
        <f>'Consolidated P&amp;L'!J8</f>
        <v>56.588000000000001</v>
      </c>
      <c r="K8" s="67">
        <f>'Consolidated P&amp;L'!K8</f>
        <v>59.563000000000002</v>
      </c>
      <c r="L8" s="67">
        <f>'Consolidated P&amp;L'!L8</f>
        <v>56.811</v>
      </c>
      <c r="M8" s="66">
        <f>'Consolidated P&amp;L'!M8</f>
        <v>224.66900000000001</v>
      </c>
      <c r="N8" s="67">
        <f>'Consolidated P&amp;L'!N8</f>
        <v>64.363</v>
      </c>
      <c r="O8" s="67">
        <f>'Consolidated P&amp;L'!O8</f>
        <v>61.905999999999999</v>
      </c>
      <c r="P8" s="67">
        <f>'Consolidated P&amp;L'!P8</f>
        <v>67.802000000000007</v>
      </c>
      <c r="Q8" s="67">
        <f>'Consolidated P&amp;L'!Q8</f>
        <v>64.28</v>
      </c>
      <c r="R8" s="66">
        <f>'Consolidated P&amp;L'!R8</f>
        <v>258.351</v>
      </c>
      <c r="S8" s="67">
        <f>'Consolidated P&amp;L'!S8</f>
        <v>68.128</v>
      </c>
      <c r="T8" s="67">
        <f>'Consolidated P&amp;L'!T8</f>
        <v>68.313999999999993</v>
      </c>
      <c r="U8" s="67">
        <f>'Consolidated P&amp;L'!U8</f>
        <v>69.911000000000001</v>
      </c>
      <c r="V8" s="67">
        <f>'Consolidated P&amp;L'!V8</f>
        <v>66.725999999999999</v>
      </c>
      <c r="W8" s="66">
        <f>'Consolidated P&amp;L'!W8</f>
        <v>273.07900000000001</v>
      </c>
      <c r="X8" s="67">
        <f>'Consolidated P&amp;L'!X8</f>
        <v>72.831000000000003</v>
      </c>
      <c r="Y8" s="67">
        <f>'Consolidated P&amp;L'!Y8</f>
        <v>73.876000000000005</v>
      </c>
      <c r="Z8" s="67">
        <f>'Consolidated P&amp;L'!Z8</f>
        <v>74.817999999999998</v>
      </c>
      <c r="AA8" s="67">
        <f>'Consolidated P&amp;L'!AA8</f>
        <v>71.355000000000004</v>
      </c>
      <c r="AB8" s="66">
        <f>'Consolidated P&amp;L'!AB8</f>
        <v>292.88</v>
      </c>
      <c r="AC8" s="67">
        <f>'Consolidated P&amp;L'!AC8</f>
        <v>59.237000000000002</v>
      </c>
      <c r="AD8" s="349"/>
      <c r="AE8" s="26"/>
      <c r="AF8" s="26"/>
    </row>
    <row r="9" spans="2:32">
      <c r="B9" s="33" t="s">
        <v>4</v>
      </c>
      <c r="C9" s="33"/>
      <c r="D9" s="67">
        <f>'Consolidated P&amp;L'!D9</f>
        <v>-2.4820000000000002</v>
      </c>
      <c r="E9" s="67">
        <f>'Consolidated P&amp;L'!E9</f>
        <v>-4.056</v>
      </c>
      <c r="F9" s="67">
        <f>'Consolidated P&amp;L'!F9</f>
        <v>-3.1659999999999999</v>
      </c>
      <c r="G9" s="67">
        <f>'Consolidated P&amp;L'!G9</f>
        <v>-4.2779999999999987</v>
      </c>
      <c r="H9" s="66">
        <f>'Consolidated P&amp;L'!H9</f>
        <v>-13.981999999999999</v>
      </c>
      <c r="I9" s="67">
        <f>'Consolidated P&amp;L'!I9</f>
        <v>-4.3129999999999997</v>
      </c>
      <c r="J9" s="67">
        <f>'Consolidated P&amp;L'!J9</f>
        <v>-4.8369999999999997</v>
      </c>
      <c r="K9" s="67">
        <f>'Consolidated P&amp;L'!K9</f>
        <v>-5.774</v>
      </c>
      <c r="L9" s="67">
        <f>'Consolidated P&amp;L'!L9</f>
        <v>-5.8440000000000003</v>
      </c>
      <c r="M9" s="66">
        <f>'Consolidated P&amp;L'!M9</f>
        <v>-20.768000000000001</v>
      </c>
      <c r="N9" s="67">
        <f>'Consolidated P&amp;L'!N9</f>
        <v>-6.1</v>
      </c>
      <c r="O9" s="67">
        <f>'Consolidated P&amp;L'!O9</f>
        <v>-6.7320000000000002</v>
      </c>
      <c r="P9" s="67">
        <f>'Consolidated P&amp;L'!P9</f>
        <v>-6.6660000000000004</v>
      </c>
      <c r="Q9" s="67">
        <f>'Consolidated P&amp;L'!Q9</f>
        <v>-6.847999999999999</v>
      </c>
      <c r="R9" s="66">
        <f>'Consolidated P&amp;L'!R9</f>
        <v>-26.346</v>
      </c>
      <c r="S9" s="67">
        <f>'Consolidated P&amp;L'!S9</f>
        <v>-7.4980000000000002</v>
      </c>
      <c r="T9" s="67">
        <f>'Consolidated P&amp;L'!T9</f>
        <v>-8.4450000000000003</v>
      </c>
      <c r="U9" s="67">
        <f>'Consolidated P&amp;L'!U9</f>
        <v>-9.2119999999999997</v>
      </c>
      <c r="V9" s="67">
        <f>'Consolidated P&amp;L'!V9</f>
        <v>-9.909353270000004</v>
      </c>
      <c r="W9" s="66">
        <f>'Consolidated P&amp;L'!W9</f>
        <v>-35.064353270000005</v>
      </c>
      <c r="X9" s="67">
        <f>'Consolidated P&amp;L'!X9</f>
        <v>-10.36450593</v>
      </c>
      <c r="Y9" s="67">
        <f>'Consolidated P&amp;L'!Y9</f>
        <v>-10.335000000000001</v>
      </c>
      <c r="Z9" s="67">
        <f>'Consolidated P&amp;L'!Z9</f>
        <v>-9.65</v>
      </c>
      <c r="AA9" s="67">
        <f>'Consolidated P&amp;L'!AA9</f>
        <v>-10.542494070000004</v>
      </c>
      <c r="AB9" s="66">
        <f>'Consolidated P&amp;L'!AB9</f>
        <v>-40.892000000000003</v>
      </c>
      <c r="AC9" s="67">
        <f>'Consolidated P&amp;L'!AC9</f>
        <v>-7.8479999999999999</v>
      </c>
      <c r="AD9" s="349"/>
      <c r="AE9" s="26"/>
      <c r="AF9" s="26"/>
    </row>
    <row r="10" spans="2:32">
      <c r="B10" s="68" t="s">
        <v>57</v>
      </c>
      <c r="C10" s="94"/>
      <c r="D10" s="70">
        <f t="shared" ref="D10:R10" si="0">SUM(D6:D9)</f>
        <v>710.34799999999996</v>
      </c>
      <c r="E10" s="70">
        <f t="shared" si="0"/>
        <v>707.09100000000001</v>
      </c>
      <c r="F10" s="70">
        <f t="shared" si="0"/>
        <v>785.00199999999984</v>
      </c>
      <c r="G10" s="70">
        <f t="shared" si="0"/>
        <v>758.45499999999993</v>
      </c>
      <c r="H10" s="69">
        <f t="shared" si="0"/>
        <v>2960.8959999999993</v>
      </c>
      <c r="I10" s="70">
        <f t="shared" si="0"/>
        <v>859.54300000000001</v>
      </c>
      <c r="J10" s="70">
        <f t="shared" si="0"/>
        <v>845.24199999999996</v>
      </c>
      <c r="K10" s="70">
        <f t="shared" si="0"/>
        <v>838.98109999999997</v>
      </c>
      <c r="L10" s="70">
        <f t="shared" si="0"/>
        <v>829.62099999999998</v>
      </c>
      <c r="M10" s="69">
        <f t="shared" si="0"/>
        <v>3373.3870999999999</v>
      </c>
      <c r="N10" s="70">
        <f t="shared" si="0"/>
        <v>915.35299999999995</v>
      </c>
      <c r="O10" s="70">
        <f t="shared" si="0"/>
        <v>900.66300000000001</v>
      </c>
      <c r="P10" s="70">
        <f t="shared" si="0"/>
        <v>900.60599999999988</v>
      </c>
      <c r="Q10" s="70">
        <f t="shared" si="0"/>
        <v>881.86200000000008</v>
      </c>
      <c r="R10" s="69">
        <f t="shared" si="0"/>
        <v>3598.4840000000004</v>
      </c>
      <c r="S10" s="70">
        <f t="shared" ref="S10:T10" si="1">SUM(S6:S9)</f>
        <v>988.36900000000003</v>
      </c>
      <c r="T10" s="70">
        <f t="shared" si="1"/>
        <v>984.37599999999986</v>
      </c>
      <c r="U10" s="70">
        <f t="shared" ref="U10:V10" si="2">SUM(U6:U9)</f>
        <v>970.28300000000013</v>
      </c>
      <c r="V10" s="70">
        <f t="shared" si="2"/>
        <v>923.92788134000034</v>
      </c>
      <c r="W10" s="69">
        <f t="shared" ref="W10:X10" si="3">SUM(W6:W9)</f>
        <v>3866.9558813400004</v>
      </c>
      <c r="X10" s="70">
        <f t="shared" si="3"/>
        <v>1049.3614940699999</v>
      </c>
      <c r="Y10" s="70">
        <f t="shared" ref="Y10:Z10" si="4">SUM(Y6:Y9)</f>
        <v>1000.006</v>
      </c>
      <c r="Z10" s="70">
        <f t="shared" si="4"/>
        <v>984.19900000000007</v>
      </c>
      <c r="AA10" s="70">
        <f t="shared" ref="AA10:AB10" si="5">SUM(AA6:AA9)</f>
        <v>941.42150592999997</v>
      </c>
      <c r="AB10" s="69">
        <f t="shared" si="5"/>
        <v>3974.9880000000003</v>
      </c>
      <c r="AC10" s="70">
        <f t="shared" ref="AC10" si="6">SUM(AC6:AC9)</f>
        <v>658.97699999999998</v>
      </c>
      <c r="AD10" s="26"/>
      <c r="AE10" s="26"/>
      <c r="AF10" s="26"/>
    </row>
    <row r="11" spans="2:32">
      <c r="B11" s="37"/>
      <c r="C11" s="37"/>
      <c r="D11" s="72"/>
      <c r="E11" s="72"/>
      <c r="F11" s="72"/>
      <c r="G11" s="72"/>
      <c r="H11" s="71"/>
      <c r="I11" s="72"/>
      <c r="J11" s="72"/>
      <c r="K11" s="72"/>
      <c r="L11" s="72"/>
      <c r="M11" s="71"/>
      <c r="N11" s="72"/>
      <c r="O11" s="72"/>
      <c r="P11" s="72"/>
      <c r="Q11" s="72"/>
      <c r="R11" s="71"/>
      <c r="S11" s="72"/>
      <c r="T11" s="72"/>
      <c r="U11" s="72"/>
      <c r="V11" s="72"/>
      <c r="W11" s="71"/>
      <c r="X11" s="72"/>
      <c r="Y11" s="72"/>
      <c r="Z11" s="72"/>
      <c r="AA11" s="72"/>
      <c r="AB11" s="71"/>
      <c r="AC11" s="348"/>
      <c r="AD11" s="26"/>
      <c r="AE11" s="26"/>
      <c r="AF11" s="26"/>
    </row>
    <row r="12" spans="2:32">
      <c r="B12" s="74" t="s">
        <v>5</v>
      </c>
      <c r="C12" s="74"/>
      <c r="D12" s="76"/>
      <c r="E12" s="76"/>
      <c r="F12" s="76"/>
      <c r="G12" s="76"/>
      <c r="H12" s="75"/>
      <c r="I12" s="76"/>
      <c r="J12" s="76"/>
      <c r="K12" s="76"/>
      <c r="L12" s="76"/>
      <c r="M12" s="75"/>
      <c r="N12" s="76"/>
      <c r="O12" s="76"/>
      <c r="P12" s="76"/>
      <c r="Q12" s="76"/>
      <c r="R12" s="75"/>
      <c r="S12" s="76"/>
      <c r="T12" s="76"/>
      <c r="U12" s="76"/>
      <c r="V12" s="76"/>
      <c r="W12" s="75"/>
      <c r="X12" s="76"/>
      <c r="Y12" s="76"/>
      <c r="Z12" s="76"/>
      <c r="AA12" s="76"/>
      <c r="AB12" s="75"/>
      <c r="AC12" s="76"/>
      <c r="AD12" s="26"/>
      <c r="AE12" s="26"/>
      <c r="AF12" s="26"/>
    </row>
    <row r="13" spans="2:32">
      <c r="B13" s="77" t="s">
        <v>6</v>
      </c>
      <c r="C13" s="77"/>
      <c r="D13" s="79" t="s">
        <v>30</v>
      </c>
      <c r="E13" s="79" t="s">
        <v>30</v>
      </c>
      <c r="F13" s="79" t="s">
        <v>30</v>
      </c>
      <c r="G13" s="79" t="s">
        <v>30</v>
      </c>
      <c r="H13" s="78" t="s">
        <v>30</v>
      </c>
      <c r="I13" s="79">
        <f t="shared" ref="I13:O17" si="7">IFERROR((I6-D6)/ABS(D6),"n/a")</f>
        <v>0.23142165258992378</v>
      </c>
      <c r="J13" s="79">
        <f t="shared" si="7"/>
        <v>0.20908364761432915</v>
      </c>
      <c r="K13" s="79">
        <f t="shared" si="7"/>
        <v>2.314534689646703E-2</v>
      </c>
      <c r="L13" s="79">
        <f t="shared" si="7"/>
        <v>7.1432740225583255E-2</v>
      </c>
      <c r="M13" s="78">
        <f t="shared" si="7"/>
        <v>0.12937898755559299</v>
      </c>
      <c r="N13" s="79">
        <f t="shared" si="7"/>
        <v>6.0755328741630338E-2</v>
      </c>
      <c r="O13" s="79">
        <f t="shared" si="7"/>
        <v>6.3061330300546975E-2</v>
      </c>
      <c r="P13" s="79">
        <f t="shared" ref="P13:P17" si="8">IFERROR((P6-K6)/ABS(K6),"n/a")</f>
        <v>8.583101190475155E-2</v>
      </c>
      <c r="Q13" s="79">
        <f t="shared" ref="Q13:AB17" si="9">IFERROR((Q6-L6)/ABS(L6),"n/a")</f>
        <v>8.7735174372121458E-2</v>
      </c>
      <c r="R13" s="78">
        <f t="shared" si="9"/>
        <v>7.3950340676382495E-2</v>
      </c>
      <c r="S13" s="79">
        <f t="shared" si="9"/>
        <v>8.6904293592694234E-2</v>
      </c>
      <c r="T13" s="79">
        <f t="shared" si="9"/>
        <v>0.13226560103207119</v>
      </c>
      <c r="U13" s="79">
        <f t="shared" si="9"/>
        <v>0.10729359894615173</v>
      </c>
      <c r="V13" s="79">
        <f t="shared" si="9"/>
        <v>7.4547774999233124E-2</v>
      </c>
      <c r="W13" s="78">
        <f t="shared" si="9"/>
        <v>0.10026514117397968</v>
      </c>
      <c r="X13" s="79">
        <f t="shared" si="9"/>
        <v>7.3262186328237666E-2</v>
      </c>
      <c r="Y13" s="79">
        <f t="shared" si="9"/>
        <v>6.8738406386128882E-3</v>
      </c>
      <c r="Z13" s="79">
        <f t="shared" si="9"/>
        <v>1.5434249838616639E-2</v>
      </c>
      <c r="AA13" s="79">
        <f t="shared" si="9"/>
        <v>1.1850641949981026E-2</v>
      </c>
      <c r="AB13" s="78">
        <f t="shared" si="9"/>
        <v>2.7249999909798633E-2</v>
      </c>
      <c r="AC13" s="79">
        <f>IFERROR((AC6-X6)/ABS(X6),"n/a")</f>
        <v>-0.44738929774874409</v>
      </c>
      <c r="AD13" s="350"/>
      <c r="AE13" s="26"/>
      <c r="AF13" s="26"/>
    </row>
    <row r="14" spans="2:32">
      <c r="B14" s="235" t="s">
        <v>118</v>
      </c>
      <c r="C14" s="235"/>
      <c r="D14" s="79" t="s">
        <v>30</v>
      </c>
      <c r="E14" s="79" t="s">
        <v>30</v>
      </c>
      <c r="F14" s="79" t="s">
        <v>30</v>
      </c>
      <c r="G14" s="79" t="s">
        <v>30</v>
      </c>
      <c r="H14" s="78" t="s">
        <v>30</v>
      </c>
      <c r="I14" s="79">
        <f t="shared" si="7"/>
        <v>0.11807019645424049</v>
      </c>
      <c r="J14" s="79">
        <f t="shared" si="7"/>
        <v>0.11059311206382556</v>
      </c>
      <c r="K14" s="79">
        <f t="shared" si="7"/>
        <v>0.1419016681398243</v>
      </c>
      <c r="L14" s="79">
        <f t="shared" si="7"/>
        <v>9.0183123504318008E-2</v>
      </c>
      <c r="M14" s="78">
        <f t="shared" si="7"/>
        <v>0.1146417209513709</v>
      </c>
      <c r="N14" s="79">
        <f t="shared" si="7"/>
        <v>3.7177310055551673E-2</v>
      </c>
      <c r="O14" s="79">
        <f t="shared" si="7"/>
        <v>7.3079695880479231E-2</v>
      </c>
      <c r="P14" s="79">
        <f t="shared" si="8"/>
        <v>2.1165716764943728E-2</v>
      </c>
      <c r="Q14" s="79">
        <f t="shared" si="9"/>
        <v>-1.9822958173271916E-2</v>
      </c>
      <c r="R14" s="78">
        <f t="shared" si="9"/>
        <v>2.6895299363105508E-2</v>
      </c>
      <c r="S14" s="79">
        <f t="shared" si="9"/>
        <v>6.7092602252947942E-2</v>
      </c>
      <c r="T14" s="79">
        <f t="shared" si="9"/>
        <v>-2.4071585808627997E-2</v>
      </c>
      <c r="U14" s="79">
        <f t="shared" si="9"/>
        <v>1.0945292848141887E-2</v>
      </c>
      <c r="V14" s="79">
        <f t="shared" si="9"/>
        <v>-1.6874309277949025E-2</v>
      </c>
      <c r="W14" s="78">
        <f t="shared" si="9"/>
        <v>8.2584873451151068E-3</v>
      </c>
      <c r="X14" s="79">
        <f t="shared" si="9"/>
        <v>3.0609429679143013E-2</v>
      </c>
      <c r="Y14" s="79">
        <f t="shared" si="9"/>
        <v>3.4229721416644675E-2</v>
      </c>
      <c r="Z14" s="79">
        <f t="shared" si="9"/>
        <v>-6.4951191090225494E-3</v>
      </c>
      <c r="AA14" s="79">
        <f t="shared" si="9"/>
        <v>2.7805977170871861E-2</v>
      </c>
      <c r="AB14" s="78">
        <f t="shared" si="9"/>
        <v>2.1379571873769269E-2</v>
      </c>
      <c r="AC14" s="79">
        <f>IFERROR((AC7-X7)/ABS(X7),"n/a")</f>
        <v>-0.15517994430015922</v>
      </c>
      <c r="AD14" s="26"/>
      <c r="AE14" s="26"/>
      <c r="AF14" s="26"/>
    </row>
    <row r="15" spans="2:32">
      <c r="B15" s="235" t="s">
        <v>119</v>
      </c>
      <c r="C15" s="235"/>
      <c r="D15" s="79" t="s">
        <v>30</v>
      </c>
      <c r="E15" s="79" t="s">
        <v>30</v>
      </c>
      <c r="F15" s="79" t="s">
        <v>30</v>
      </c>
      <c r="G15" s="79" t="s">
        <v>30</v>
      </c>
      <c r="H15" s="78" t="s">
        <v>30</v>
      </c>
      <c r="I15" s="79">
        <f t="shared" si="7"/>
        <v>0.3628624143384292</v>
      </c>
      <c r="J15" s="79">
        <f t="shared" si="7"/>
        <v>0.39630369876872207</v>
      </c>
      <c r="K15" s="79">
        <f t="shared" si="7"/>
        <v>0.44028533430056843</v>
      </c>
      <c r="L15" s="79">
        <f t="shared" si="7"/>
        <v>0.44351560117898153</v>
      </c>
      <c r="M15" s="78">
        <f t="shared" si="7"/>
        <v>0.41143248438854624</v>
      </c>
      <c r="N15" s="79">
        <f t="shared" si="7"/>
        <v>0.24476376506082345</v>
      </c>
      <c r="O15" s="79">
        <f t="shared" si="7"/>
        <v>9.3977521736057071E-2</v>
      </c>
      <c r="P15" s="79">
        <f t="shared" si="8"/>
        <v>0.13832412739452352</v>
      </c>
      <c r="Q15" s="79">
        <f t="shared" si="9"/>
        <v>0.13147101793666721</v>
      </c>
      <c r="R15" s="78">
        <f t="shared" si="9"/>
        <v>0.14991832429040047</v>
      </c>
      <c r="S15" s="79">
        <f t="shared" si="9"/>
        <v>5.8496341065519021E-2</v>
      </c>
      <c r="T15" s="79">
        <f t="shared" si="9"/>
        <v>0.10351177591832769</v>
      </c>
      <c r="U15" s="79">
        <f t="shared" si="9"/>
        <v>3.1105277130468047E-2</v>
      </c>
      <c r="V15" s="79">
        <f t="shared" si="9"/>
        <v>3.8052271313005565E-2</v>
      </c>
      <c r="W15" s="78">
        <f t="shared" si="9"/>
        <v>5.700771431115037E-2</v>
      </c>
      <c r="X15" s="79">
        <f t="shared" si="9"/>
        <v>6.9031822451855379E-2</v>
      </c>
      <c r="Y15" s="79">
        <f t="shared" si="9"/>
        <v>8.1418157332318594E-2</v>
      </c>
      <c r="Z15" s="79">
        <f t="shared" si="9"/>
        <v>7.0189240605913181E-2</v>
      </c>
      <c r="AA15" s="79">
        <f t="shared" si="9"/>
        <v>6.9373257800557572E-2</v>
      </c>
      <c r="AB15" s="78">
        <f t="shared" si="9"/>
        <v>7.2510152739683337E-2</v>
      </c>
      <c r="AC15" s="79">
        <f>IFERROR((AC8-X8)/ABS(X8),"n/a")</f>
        <v>-0.18665128859963478</v>
      </c>
      <c r="AD15" s="26"/>
      <c r="AE15" s="26"/>
      <c r="AF15" s="26"/>
    </row>
    <row r="16" spans="2:32">
      <c r="B16" s="77" t="s">
        <v>4</v>
      </c>
      <c r="C16" s="77"/>
      <c r="D16" s="79" t="s">
        <v>30</v>
      </c>
      <c r="E16" s="79" t="s">
        <v>30</v>
      </c>
      <c r="F16" s="79" t="s">
        <v>30</v>
      </c>
      <c r="G16" s="79" t="s">
        <v>30</v>
      </c>
      <c r="H16" s="78" t="s">
        <v>30</v>
      </c>
      <c r="I16" s="79">
        <f t="shared" si="7"/>
        <v>-0.73771152296535025</v>
      </c>
      <c r="J16" s="79">
        <f t="shared" si="7"/>
        <v>-0.19255424063116364</v>
      </c>
      <c r="K16" s="79">
        <f t="shared" si="7"/>
        <v>-0.82375236891977266</v>
      </c>
      <c r="L16" s="79">
        <f t="shared" si="7"/>
        <v>-0.366058906030856</v>
      </c>
      <c r="M16" s="78">
        <f t="shared" si="7"/>
        <v>-0.48533829208982993</v>
      </c>
      <c r="N16" s="79">
        <f t="shared" si="7"/>
        <v>-0.41432877347553909</v>
      </c>
      <c r="O16" s="79">
        <f t="shared" si="7"/>
        <v>-0.39177175935497222</v>
      </c>
      <c r="P16" s="79">
        <f t="shared" si="8"/>
        <v>-0.15448562521648776</v>
      </c>
      <c r="Q16" s="79">
        <f t="shared" si="9"/>
        <v>-0.17180013689253912</v>
      </c>
      <c r="R16" s="78">
        <f t="shared" si="9"/>
        <v>-0.26858628659476114</v>
      </c>
      <c r="S16" s="79">
        <f t="shared" si="9"/>
        <v>-0.22918032786885256</v>
      </c>
      <c r="T16" s="79">
        <f t="shared" si="9"/>
        <v>-0.25445632798573975</v>
      </c>
      <c r="U16" s="79">
        <f t="shared" si="9"/>
        <v>-0.38193819381938182</v>
      </c>
      <c r="V16" s="79">
        <f t="shared" si="9"/>
        <v>-0.44704340975467372</v>
      </c>
      <c r="W16" s="78">
        <f t="shared" si="9"/>
        <v>-0.33091753093448739</v>
      </c>
      <c r="X16" s="79">
        <f t="shared" si="9"/>
        <v>-0.38230273806348353</v>
      </c>
      <c r="Y16" s="79">
        <f t="shared" si="9"/>
        <v>-0.22380106571936062</v>
      </c>
      <c r="Z16" s="79">
        <f t="shared" si="9"/>
        <v>-4.7546678245766458E-2</v>
      </c>
      <c r="AA16" s="79">
        <f t="shared" si="9"/>
        <v>-6.3893251431129908E-2</v>
      </c>
      <c r="AB16" s="78">
        <f t="shared" si="9"/>
        <v>-0.16619860874450965</v>
      </c>
      <c r="AC16" s="79">
        <f>IFERROR((AC9-X9)/ABS(X9),"n/a")</f>
        <v>0.24280037533829651</v>
      </c>
      <c r="AD16" s="26"/>
      <c r="AE16" s="26"/>
      <c r="AF16" s="26"/>
    </row>
    <row r="17" spans="2:32" s="15" customFormat="1">
      <c r="B17" s="80" t="s">
        <v>57</v>
      </c>
      <c r="C17" s="80"/>
      <c r="D17" s="82" t="s">
        <v>30</v>
      </c>
      <c r="E17" s="82" t="s">
        <v>30</v>
      </c>
      <c r="F17" s="82" t="s">
        <v>30</v>
      </c>
      <c r="G17" s="82" t="s">
        <v>30</v>
      </c>
      <c r="H17" s="81" t="s">
        <v>30</v>
      </c>
      <c r="I17" s="82">
        <f t="shared" si="7"/>
        <v>0.21003085811461433</v>
      </c>
      <c r="J17" s="82">
        <f t="shared" si="7"/>
        <v>0.19537937832612767</v>
      </c>
      <c r="K17" s="82">
        <f t="shared" si="7"/>
        <v>6.8763009520995025E-2</v>
      </c>
      <c r="L17" s="82">
        <f t="shared" si="7"/>
        <v>9.3830220645918422E-2</v>
      </c>
      <c r="M17" s="81">
        <f t="shared" si="7"/>
        <v>0.13931293095063141</v>
      </c>
      <c r="N17" s="82">
        <f t="shared" si="7"/>
        <v>6.4929852258700196E-2</v>
      </c>
      <c r="O17" s="82">
        <f t="shared" si="7"/>
        <v>6.5568204135620395E-2</v>
      </c>
      <c r="P17" s="82">
        <f t="shared" si="8"/>
        <v>7.3452071804716357E-2</v>
      </c>
      <c r="Q17" s="82">
        <f t="shared" si="9"/>
        <v>6.2969717497508015E-2</v>
      </c>
      <c r="R17" s="81">
        <f t="shared" si="9"/>
        <v>6.6727266491296081E-2</v>
      </c>
      <c r="S17" s="82">
        <f t="shared" si="9"/>
        <v>7.9768133168296909E-2</v>
      </c>
      <c r="T17" s="82">
        <f t="shared" si="9"/>
        <v>9.29459742434183E-2</v>
      </c>
      <c r="U17" s="82">
        <f t="shared" si="9"/>
        <v>7.7366795246756354E-2</v>
      </c>
      <c r="V17" s="82">
        <f t="shared" si="9"/>
        <v>4.7701206469946834E-2</v>
      </c>
      <c r="W17" s="81">
        <f t="shared" si="9"/>
        <v>7.4606940406015412E-2</v>
      </c>
      <c r="X17" s="82">
        <f t="shared" si="9"/>
        <v>6.1710245940534258E-2</v>
      </c>
      <c r="Y17" s="82">
        <f t="shared" si="9"/>
        <v>1.587807910798324E-2</v>
      </c>
      <c r="Z17" s="82">
        <f t="shared" si="9"/>
        <v>1.4342207376610678E-2</v>
      </c>
      <c r="AA17" s="82">
        <f t="shared" si="9"/>
        <v>1.8933971950958011E-2</v>
      </c>
      <c r="AB17" s="81">
        <f t="shared" si="9"/>
        <v>2.7937251413006552E-2</v>
      </c>
      <c r="AC17" s="82">
        <f>IFERROR((AC10-X10)/ABS(X10),"n/a")</f>
        <v>-0.37202098254613347</v>
      </c>
      <c r="AD17" s="26"/>
      <c r="AE17" s="26"/>
      <c r="AF17" s="26"/>
    </row>
    <row r="18" spans="2:32">
      <c r="B18" s="77"/>
      <c r="C18" s="77"/>
      <c r="D18" s="76"/>
      <c r="E18" s="76"/>
      <c r="F18" s="76"/>
      <c r="G18" s="76"/>
      <c r="H18" s="75"/>
      <c r="I18" s="76"/>
      <c r="J18" s="76"/>
      <c r="K18" s="76"/>
      <c r="L18" s="76"/>
      <c r="M18" s="75"/>
      <c r="N18" s="76"/>
      <c r="O18" s="76"/>
      <c r="P18" s="76"/>
      <c r="Q18" s="76"/>
      <c r="R18" s="75"/>
      <c r="S18" s="76"/>
      <c r="T18" s="76"/>
      <c r="U18" s="76"/>
      <c r="V18" s="76"/>
      <c r="W18" s="75"/>
      <c r="X18" s="76"/>
      <c r="Y18" s="76"/>
      <c r="Z18" s="76"/>
      <c r="AA18" s="76"/>
      <c r="AB18" s="75"/>
      <c r="AC18" s="76"/>
      <c r="AD18" s="26"/>
      <c r="AE18" s="26"/>
      <c r="AF18" s="26"/>
    </row>
    <row r="19" spans="2:32" ht="15.75">
      <c r="B19" s="83" t="s">
        <v>2</v>
      </c>
      <c r="C19" s="83"/>
      <c r="D19" s="76"/>
      <c r="E19" s="76"/>
      <c r="F19" s="76"/>
      <c r="G19" s="76"/>
      <c r="H19" s="84"/>
      <c r="I19" s="189"/>
      <c r="J19" s="189"/>
      <c r="K19" s="189"/>
      <c r="L19" s="189"/>
      <c r="M19" s="84"/>
      <c r="N19" s="189"/>
      <c r="O19" s="189"/>
      <c r="P19" s="189"/>
      <c r="Q19" s="189"/>
      <c r="R19" s="84"/>
      <c r="S19" s="189"/>
      <c r="T19" s="189"/>
      <c r="U19" s="189"/>
      <c r="V19" s="189"/>
      <c r="W19" s="84"/>
      <c r="X19" s="189"/>
      <c r="Y19" s="189"/>
      <c r="Z19" s="189"/>
      <c r="AA19" s="189"/>
      <c r="AB19" s="84"/>
      <c r="AC19" s="189"/>
      <c r="AD19" s="26"/>
      <c r="AE19" s="26"/>
      <c r="AF19" s="26"/>
    </row>
    <row r="20" spans="2:32">
      <c r="B20" s="33" t="s">
        <v>6</v>
      </c>
      <c r="C20" s="33"/>
      <c r="D20" s="67">
        <f>'Segment Detail'!D29</f>
        <v>216.08699999999999</v>
      </c>
      <c r="E20" s="67">
        <f>'Segment Detail'!E29</f>
        <v>192.50499999999991</v>
      </c>
      <c r="F20" s="67">
        <f>'Segment Detail'!F29</f>
        <v>216.78400000000002</v>
      </c>
      <c r="G20" s="67">
        <f>'Segment Detail'!G29</f>
        <v>193.53699999999998</v>
      </c>
      <c r="H20" s="66">
        <f>SUM(D20:G20)</f>
        <v>818.91299999999978</v>
      </c>
      <c r="I20" s="67">
        <f>'Segment Detail'!I29</f>
        <v>253.31600000000003</v>
      </c>
      <c r="J20" s="67">
        <f>'Segment Detail'!J29</f>
        <v>229.79400000000001</v>
      </c>
      <c r="K20" s="67">
        <f>'Segment Detail'!K29</f>
        <v>198.40499999999997</v>
      </c>
      <c r="L20" s="67">
        <f>'Segment Detail'!L29</f>
        <v>205.11500000000001</v>
      </c>
      <c r="M20" s="66">
        <f>SUM(I20:L20)</f>
        <v>886.63</v>
      </c>
      <c r="N20" s="67">
        <f>'Segment Detail'!N29</f>
        <v>271.51400000000007</v>
      </c>
      <c r="O20" s="67">
        <f>'Segment Detail'!O29</f>
        <v>225.976</v>
      </c>
      <c r="P20" s="67">
        <f>'Segment Detail'!P29</f>
        <v>216.48700000000002</v>
      </c>
      <c r="Q20" s="67">
        <f>'Segment Detail'!Q29</f>
        <v>209.63800000000003</v>
      </c>
      <c r="R20" s="66">
        <f>SUM(N20:Q20)</f>
        <v>923.61500000000012</v>
      </c>
      <c r="S20" s="67">
        <f>'Segment Detail'!S29</f>
        <v>261.58799999999997</v>
      </c>
      <c r="T20" s="67">
        <f>'Segment Detail'!T29</f>
        <v>244.09900000000002</v>
      </c>
      <c r="U20" s="67">
        <f>'Segment Detail'!U29</f>
        <v>229.98200000000003</v>
      </c>
      <c r="V20" s="67">
        <f>'Segment Detail'!V29</f>
        <v>216.04000000000002</v>
      </c>
      <c r="W20" s="66">
        <f>SUM(S20:V20)</f>
        <v>951.70900000000006</v>
      </c>
      <c r="X20" s="67">
        <f>'Segment Detail'!X29</f>
        <v>242.85499999999999</v>
      </c>
      <c r="Y20" s="67">
        <f>'Segment Detail'!Y29</f>
        <v>210.36399999999998</v>
      </c>
      <c r="Z20" s="67">
        <f>'Segment Detail'!Z29</f>
        <v>210.30599999999998</v>
      </c>
      <c r="AA20" s="67">
        <f>'Segment Detail'!AA29</f>
        <v>189.33100000000005</v>
      </c>
      <c r="AB20" s="66">
        <f>SUM(X20:AA20)</f>
        <v>852.85599999999988</v>
      </c>
      <c r="AC20" s="67">
        <f>'Segment Detail'!AC29</f>
        <v>65.452000000000012</v>
      </c>
      <c r="AD20" s="350"/>
      <c r="AE20" s="26"/>
      <c r="AF20" s="26"/>
    </row>
    <row r="21" spans="2:32">
      <c r="B21" s="234" t="s">
        <v>118</v>
      </c>
      <c r="C21" s="234"/>
      <c r="D21" s="67">
        <f>'Segment Detail'!D51</f>
        <v>59.666000000000004</v>
      </c>
      <c r="E21" s="67">
        <f>'Segment Detail'!E51</f>
        <v>70.064000000000007</v>
      </c>
      <c r="F21" s="67">
        <f>'Segment Detail'!F51</f>
        <v>71.844000000000008</v>
      </c>
      <c r="G21" s="67">
        <f>'Segment Detail'!G51</f>
        <v>73.835999999999999</v>
      </c>
      <c r="H21" s="66">
        <f>'Segment Detail'!H51</f>
        <v>275.41000000000003</v>
      </c>
      <c r="I21" s="67">
        <f>'Segment Detail'!I51</f>
        <v>67.114999999999995</v>
      </c>
      <c r="J21" s="67">
        <f>'Segment Detail'!J51</f>
        <v>70.854000000000013</v>
      </c>
      <c r="K21" s="67">
        <f>'Segment Detail'!K51</f>
        <v>68.427000000000007</v>
      </c>
      <c r="L21" s="67">
        <f>'Segment Detail'!L51</f>
        <v>79.966000000000008</v>
      </c>
      <c r="M21" s="66">
        <f>'Segment Detail'!M51</f>
        <v>286.36200000000002</v>
      </c>
      <c r="N21" s="67">
        <f>'Segment Detail'!N51</f>
        <v>56.833999999999996</v>
      </c>
      <c r="O21" s="67">
        <f>'Segment Detail'!O51</f>
        <v>73.133999999999986</v>
      </c>
      <c r="P21" s="67">
        <f>'Segment Detail'!P51</f>
        <v>80.36099999999999</v>
      </c>
      <c r="Q21" s="67">
        <f>'Segment Detail'!Q51</f>
        <v>86.108000000000004</v>
      </c>
      <c r="R21" s="66">
        <f>'Segment Detail'!R51</f>
        <v>296.43700000000001</v>
      </c>
      <c r="S21" s="67">
        <f>'Segment Detail'!S51</f>
        <v>74.419000000000011</v>
      </c>
      <c r="T21" s="67">
        <f>'Segment Detail'!T51</f>
        <v>69.116</v>
      </c>
      <c r="U21" s="67">
        <f>'Segment Detail'!U51</f>
        <v>74.094000000000008</v>
      </c>
      <c r="V21" s="67">
        <f>'Segment Detail'!V51</f>
        <v>75.947999999999993</v>
      </c>
      <c r="W21" s="66">
        <f>'Segment Detail'!W51</f>
        <v>293.577</v>
      </c>
      <c r="X21" s="67">
        <f>'Segment Detail'!X51</f>
        <v>58.394156208499666</v>
      </c>
      <c r="Y21" s="67">
        <f>'Segment Detail'!Y51</f>
        <v>65.945000000000007</v>
      </c>
      <c r="Z21" s="67">
        <f>'Segment Detail'!Z51</f>
        <v>66.945000000000007</v>
      </c>
      <c r="AA21" s="67">
        <f>'Segment Detail'!AA51</f>
        <v>60.157999999999994</v>
      </c>
      <c r="AB21" s="66">
        <f>'Segment Detail'!AB51</f>
        <v>251.44215620849965</v>
      </c>
      <c r="AC21" s="67">
        <f>'Segment Detail'!AC51</f>
        <v>8.3690000000000033</v>
      </c>
      <c r="AD21" s="26"/>
      <c r="AE21" s="26"/>
      <c r="AF21" s="26"/>
    </row>
    <row r="22" spans="2:32">
      <c r="B22" s="234" t="s">
        <v>119</v>
      </c>
      <c r="C22" s="234"/>
      <c r="D22" s="67">
        <f>'Segment Detail'!D73</f>
        <v>4.1740000000000004</v>
      </c>
      <c r="E22" s="67">
        <f>'Segment Detail'!E73</f>
        <v>5.6540000000000008</v>
      </c>
      <c r="F22" s="67">
        <f>'Segment Detail'!F73</f>
        <v>6.8810000000000002</v>
      </c>
      <c r="G22" s="67">
        <f>'Segment Detail'!G73</f>
        <v>6.7430000000000012</v>
      </c>
      <c r="H22" s="66">
        <f>'Segment Detail'!H73</f>
        <v>23.452000000000005</v>
      </c>
      <c r="I22" s="67">
        <f>'Segment Detail'!I73</f>
        <v>7.5990000000000002</v>
      </c>
      <c r="J22" s="67">
        <f>'Segment Detail'!J73</f>
        <v>10.936</v>
      </c>
      <c r="K22" s="67">
        <f>'Segment Detail'!K73</f>
        <v>11.778</v>
      </c>
      <c r="L22" s="67">
        <f>'Segment Detail'!L73</f>
        <v>9.6510000000000016</v>
      </c>
      <c r="M22" s="66">
        <f>'Segment Detail'!M73</f>
        <v>39.964000000000006</v>
      </c>
      <c r="N22" s="67">
        <f>'Segment Detail'!N73</f>
        <v>7.0220000000000011</v>
      </c>
      <c r="O22" s="67">
        <f>'Segment Detail'!O73</f>
        <v>9.8230000000000004</v>
      </c>
      <c r="P22" s="67">
        <f>'Segment Detail'!P73</f>
        <v>13.242000000000001</v>
      </c>
      <c r="Q22" s="67">
        <f>'Segment Detail'!Q73</f>
        <v>12.696999999999997</v>
      </c>
      <c r="R22" s="66">
        <f>'Segment Detail'!R73</f>
        <v>42.783999999999999</v>
      </c>
      <c r="S22" s="67">
        <f>'Segment Detail'!S73</f>
        <v>11.759000000000002</v>
      </c>
      <c r="T22" s="67">
        <f>'Segment Detail'!T73</f>
        <v>10.953999999999999</v>
      </c>
      <c r="U22" s="67">
        <f>'Segment Detail'!U73</f>
        <v>16.116999999999997</v>
      </c>
      <c r="V22" s="67">
        <f>'Segment Detail'!V73</f>
        <v>13.994000000000002</v>
      </c>
      <c r="W22" s="66">
        <f>'Segment Detail'!W73</f>
        <v>52.823999999999998</v>
      </c>
      <c r="X22" s="67">
        <f>'Segment Detail'!X73</f>
        <v>7.0049980545999686</v>
      </c>
      <c r="Y22" s="67">
        <f>'Segment Detail'!Y73</f>
        <v>7.8740000000000006</v>
      </c>
      <c r="Z22" s="67">
        <f>'Segment Detail'!Z73</f>
        <v>9.6180000000000003</v>
      </c>
      <c r="AA22" s="67">
        <f>'Segment Detail'!AA73</f>
        <v>6.9690000000000012</v>
      </c>
      <c r="AB22" s="66">
        <f>'Segment Detail'!AB73</f>
        <v>31.465998054599972</v>
      </c>
      <c r="AC22" s="67">
        <f>'Segment Detail'!AC73</f>
        <v>-4.8550000000000013</v>
      </c>
      <c r="AD22" s="26"/>
      <c r="AE22" s="26"/>
      <c r="AF22" s="26"/>
    </row>
    <row r="23" spans="2:32">
      <c r="B23" s="33" t="s">
        <v>7</v>
      </c>
      <c r="C23" s="33"/>
      <c r="D23" s="67">
        <f>'Segment Detail'!D92</f>
        <v>-36.341000000000001</v>
      </c>
      <c r="E23" s="67">
        <f>'Segment Detail'!E92</f>
        <v>-40.65</v>
      </c>
      <c r="F23" s="67">
        <f>'Segment Detail'!F92</f>
        <v>-53.843000000000004</v>
      </c>
      <c r="G23" s="67">
        <f>'Segment Detail'!G92</f>
        <v>-45.353999999999921</v>
      </c>
      <c r="H23" s="66">
        <f>SUM(D23:G23)</f>
        <v>-176.18799999999993</v>
      </c>
      <c r="I23" s="67">
        <f>'Segment Detail'!I92</f>
        <v>-40.549999999999983</v>
      </c>
      <c r="J23" s="67">
        <f>'Adjusted EBITDA by Segment'!G222</f>
        <v>-40.100000000000009</v>
      </c>
      <c r="K23" s="67">
        <f>'Adjusted EBITDA by Segment'!G254</f>
        <v>-40.752999999999993</v>
      </c>
      <c r="L23" s="67">
        <f>'Adjusted EBITDA by Segment'!$G286</f>
        <v>-44.906999999999996</v>
      </c>
      <c r="M23" s="66">
        <f>SUM(I23:L23)</f>
        <v>-166.31</v>
      </c>
      <c r="N23" s="67">
        <f>'Segment Detail'!N92</f>
        <v>-37.809000000000012</v>
      </c>
      <c r="O23" s="67">
        <f>'Segment Detail'!O92</f>
        <v>-47.515999999999998</v>
      </c>
      <c r="P23" s="67">
        <f>'Segment Detail'!P92</f>
        <v>-47.164000000000001</v>
      </c>
      <c r="Q23" s="67">
        <f>'Segment Detail'!Q92</f>
        <v>-51.775999999999989</v>
      </c>
      <c r="R23" s="66">
        <f>SUM(N23:Q23)</f>
        <v>-184.26500000000001</v>
      </c>
      <c r="S23" s="67">
        <f>'Segment Detail'!S92</f>
        <v>-46.427999999999997</v>
      </c>
      <c r="T23" s="67">
        <f>'Segment Detail'!T92</f>
        <v>-47.166999999999994</v>
      </c>
      <c r="U23" s="67">
        <f>'Segment Detail'!U92</f>
        <v>-41.687999999999988</v>
      </c>
      <c r="V23" s="67">
        <f>'Segment Detail'!V92</f>
        <v>-38.437000000000005</v>
      </c>
      <c r="W23" s="66">
        <f>SUM(S23:V23)</f>
        <v>-173.72</v>
      </c>
      <c r="X23" s="67">
        <f>'Segment Detail'!X92</f>
        <v>-45.905154263099675</v>
      </c>
      <c r="Y23" s="67">
        <f>'Segment Detail'!Y92</f>
        <v>-48.548000000000009</v>
      </c>
      <c r="Z23" s="67">
        <f>'Segment Detail'!Z92</f>
        <v>-45.305000000000007</v>
      </c>
      <c r="AA23" s="67">
        <f>'Segment Detail'!AA92</f>
        <v>-49.646000000000001</v>
      </c>
      <c r="AB23" s="66">
        <f>SUM(X23:AA23)</f>
        <v>-189.40415426309971</v>
      </c>
      <c r="AC23" s="67">
        <f>'Segment Detail'!AC92</f>
        <v>-44.563000000000002</v>
      </c>
      <c r="AD23" s="26"/>
      <c r="AE23" s="26"/>
      <c r="AF23" s="26"/>
    </row>
    <row r="24" spans="2:32">
      <c r="B24" s="68" t="s">
        <v>8</v>
      </c>
      <c r="C24" s="94"/>
      <c r="D24" s="70">
        <f t="shared" ref="D24:R24" si="10">SUM(D20:D23)</f>
        <v>243.58599999999996</v>
      </c>
      <c r="E24" s="70">
        <f t="shared" si="10"/>
        <v>227.57299999999989</v>
      </c>
      <c r="F24" s="70">
        <f t="shared" si="10"/>
        <v>241.666</v>
      </c>
      <c r="G24" s="70">
        <f t="shared" si="10"/>
        <v>228.76200000000006</v>
      </c>
      <c r="H24" s="69">
        <f t="shared" si="10"/>
        <v>941.58699999999999</v>
      </c>
      <c r="I24" s="70">
        <f t="shared" si="10"/>
        <v>287.48</v>
      </c>
      <c r="J24" s="70">
        <f t="shared" si="10"/>
        <v>271.48399999999998</v>
      </c>
      <c r="K24" s="70">
        <f t="shared" si="10"/>
        <v>237.85700000000003</v>
      </c>
      <c r="L24" s="70">
        <f t="shared" si="10"/>
        <v>249.82500000000005</v>
      </c>
      <c r="M24" s="69">
        <f t="shared" si="10"/>
        <v>1046.646</v>
      </c>
      <c r="N24" s="70">
        <f t="shared" si="10"/>
        <v>297.56100000000004</v>
      </c>
      <c r="O24" s="70">
        <f t="shared" si="10"/>
        <v>261.41699999999997</v>
      </c>
      <c r="P24" s="70">
        <f t="shared" si="10"/>
        <v>262.92600000000004</v>
      </c>
      <c r="Q24" s="70">
        <f t="shared" si="10"/>
        <v>256.66700000000003</v>
      </c>
      <c r="R24" s="69">
        <f t="shared" si="10"/>
        <v>1078.5710000000001</v>
      </c>
      <c r="S24" s="70">
        <f t="shared" ref="S24:T24" si="11">SUM(S20:S23)</f>
        <v>301.33799999999997</v>
      </c>
      <c r="T24" s="70">
        <f t="shared" si="11"/>
        <v>277.00200000000007</v>
      </c>
      <c r="U24" s="70">
        <f t="shared" ref="U24:W24" si="12">SUM(U20:U23)</f>
        <v>278.50500000000005</v>
      </c>
      <c r="V24" s="70">
        <f t="shared" si="12"/>
        <v>267.54500000000002</v>
      </c>
      <c r="W24" s="69">
        <f t="shared" si="12"/>
        <v>1124.3900000000001</v>
      </c>
      <c r="X24" s="70">
        <f t="shared" ref="X24:Y24" si="13">SUM(X20:X23)</f>
        <v>262.34899999999993</v>
      </c>
      <c r="Y24" s="70">
        <f t="shared" si="13"/>
        <v>235.63499999999999</v>
      </c>
      <c r="Z24" s="70">
        <f t="shared" ref="Z24:AB24" si="14">SUM(Z20:Z23)</f>
        <v>241.56399999999996</v>
      </c>
      <c r="AA24" s="70">
        <f t="shared" si="14"/>
        <v>206.81200000000001</v>
      </c>
      <c r="AB24" s="69">
        <f t="shared" si="14"/>
        <v>946.35999999999979</v>
      </c>
      <c r="AC24" s="70">
        <f t="shared" ref="AC24" si="15">SUM(AC20:AC23)</f>
        <v>24.403000000000006</v>
      </c>
      <c r="AD24" s="26"/>
      <c r="AE24" s="26"/>
      <c r="AF24" s="26"/>
    </row>
    <row r="25" spans="2:32">
      <c r="B25" s="37"/>
      <c r="C25" s="37"/>
      <c r="D25" s="72"/>
      <c r="E25" s="72"/>
      <c r="F25" s="72"/>
      <c r="G25" s="72"/>
      <c r="H25" s="71"/>
      <c r="I25" s="72"/>
      <c r="J25" s="72"/>
      <c r="K25" s="72"/>
      <c r="L25" s="72"/>
      <c r="M25" s="71"/>
      <c r="N25" s="72"/>
      <c r="O25" s="72"/>
      <c r="P25" s="72"/>
      <c r="Q25" s="72"/>
      <c r="R25" s="71"/>
      <c r="S25" s="72"/>
      <c r="T25" s="72"/>
      <c r="U25" s="72"/>
      <c r="V25" s="72"/>
      <c r="W25" s="71"/>
      <c r="X25" s="72"/>
      <c r="Y25" s="72"/>
      <c r="Z25" s="72"/>
      <c r="AA25" s="72"/>
      <c r="AB25" s="71"/>
      <c r="AC25" s="72"/>
      <c r="AD25" s="26"/>
      <c r="AE25" s="26"/>
      <c r="AF25" s="26"/>
    </row>
    <row r="26" spans="2:32">
      <c r="B26" s="74" t="s">
        <v>9</v>
      </c>
      <c r="C26" s="74"/>
      <c r="D26" s="76"/>
      <c r="E26" s="76"/>
      <c r="F26" s="76"/>
      <c r="G26" s="76"/>
      <c r="H26" s="75"/>
      <c r="I26" s="76"/>
      <c r="J26" s="76"/>
      <c r="K26" s="76"/>
      <c r="L26" s="76"/>
      <c r="M26" s="75"/>
      <c r="N26" s="76"/>
      <c r="O26" s="76"/>
      <c r="P26" s="76"/>
      <c r="Q26" s="76"/>
      <c r="R26" s="75"/>
      <c r="S26" s="76"/>
      <c r="T26" s="76"/>
      <c r="U26" s="76"/>
      <c r="V26" s="76"/>
      <c r="W26" s="75"/>
      <c r="X26" s="76"/>
      <c r="Y26" s="76"/>
      <c r="Z26" s="76"/>
      <c r="AA26" s="76"/>
      <c r="AB26" s="75"/>
      <c r="AC26" s="76"/>
      <c r="AD26" s="26"/>
      <c r="AE26" s="26"/>
      <c r="AF26" s="26"/>
    </row>
    <row r="27" spans="2:32">
      <c r="B27" s="77" t="s">
        <v>6</v>
      </c>
      <c r="C27" s="77"/>
      <c r="D27" s="79">
        <f t="shared" ref="D27:R27" si="16">D20/D6</f>
        <v>0.42542673203000408</v>
      </c>
      <c r="E27" s="79">
        <f t="shared" si="16"/>
        <v>0.38928040605441677</v>
      </c>
      <c r="F27" s="79">
        <f t="shared" si="16"/>
        <v>0.38086403485655063</v>
      </c>
      <c r="G27" s="79">
        <f t="shared" si="16"/>
        <v>0.36436872713717416</v>
      </c>
      <c r="H27" s="78">
        <f t="shared" si="16"/>
        <v>0.38944080061175806</v>
      </c>
      <c r="I27" s="79">
        <f t="shared" si="16"/>
        <v>0.40499715416738619</v>
      </c>
      <c r="J27" s="79">
        <f t="shared" si="16"/>
        <v>0.38432874512886561</v>
      </c>
      <c r="K27" s="79">
        <f t="shared" si="16"/>
        <v>0.34068892639501641</v>
      </c>
      <c r="L27" s="79">
        <f t="shared" si="16"/>
        <v>0.36042059465927717</v>
      </c>
      <c r="M27" s="78">
        <f t="shared" si="16"/>
        <v>0.37334161568412916</v>
      </c>
      <c r="N27" s="79">
        <f t="shared" si="16"/>
        <v>0.40922895593969361</v>
      </c>
      <c r="O27" s="79">
        <f t="shared" si="16"/>
        <v>0.35552339073181094</v>
      </c>
      <c r="P27" s="79">
        <f t="shared" si="16"/>
        <v>0.34235366862286498</v>
      </c>
      <c r="Q27" s="79">
        <f t="shared" si="16"/>
        <v>0.33865618573604794</v>
      </c>
      <c r="R27" s="78">
        <f t="shared" si="16"/>
        <v>0.36213521429383605</v>
      </c>
      <c r="S27" s="79">
        <f t="shared" ref="S27:T27" si="17">S20/S6</f>
        <v>0.36274433671318584</v>
      </c>
      <c r="T27" s="79">
        <f t="shared" si="17"/>
        <v>0.33917477785420014</v>
      </c>
      <c r="U27" s="79">
        <f t="shared" ref="U27:W27" si="18">U20/U6</f>
        <v>0.32845374723648807</v>
      </c>
      <c r="V27" s="79">
        <f t="shared" si="18"/>
        <v>0.32478610743913078</v>
      </c>
      <c r="W27" s="78">
        <f t="shared" si="18"/>
        <v>0.33914592490002454</v>
      </c>
      <c r="X27" s="79">
        <f t="shared" ref="X27:Y27" si="19">X20/X6</f>
        <v>0.31377912265106567</v>
      </c>
      <c r="Y27" s="79">
        <f t="shared" si="19"/>
        <v>0.29030459598803249</v>
      </c>
      <c r="Z27" s="79">
        <f t="shared" ref="Z27:AB27" si="20">Z20/Z6</f>
        <v>0.29578778148615403</v>
      </c>
      <c r="AA27" s="79">
        <f t="shared" si="20"/>
        <v>0.2812992620260632</v>
      </c>
      <c r="AB27" s="78">
        <f t="shared" si="20"/>
        <v>0.29585709320065962</v>
      </c>
      <c r="AC27" s="79">
        <f>AC20/AC6</f>
        <v>0.15303142601291084</v>
      </c>
      <c r="AD27" s="350"/>
      <c r="AE27" s="26"/>
      <c r="AF27" s="26"/>
    </row>
    <row r="28" spans="2:32">
      <c r="B28" s="235" t="s">
        <v>118</v>
      </c>
      <c r="C28" s="235"/>
      <c r="D28" s="79">
        <f t="shared" ref="D28:R28" si="21">D21/D7</f>
        <v>0.3573670340201246</v>
      </c>
      <c r="E28" s="79">
        <f t="shared" si="21"/>
        <v>0.39785355327787408</v>
      </c>
      <c r="F28" s="79">
        <f t="shared" si="21"/>
        <v>0.4044746457384461</v>
      </c>
      <c r="G28" s="79">
        <f t="shared" si="21"/>
        <v>0.38412235979606701</v>
      </c>
      <c r="H28" s="78">
        <f t="shared" si="21"/>
        <v>0.38631913234246218</v>
      </c>
      <c r="I28" s="79">
        <f t="shared" si="21"/>
        <v>0.35953244443492094</v>
      </c>
      <c r="J28" s="79">
        <f t="shared" si="21"/>
        <v>0.3622744540625113</v>
      </c>
      <c r="K28" s="79">
        <f t="shared" si="21"/>
        <v>0.33736466365590551</v>
      </c>
      <c r="L28" s="79">
        <f t="shared" si="21"/>
        <v>0.38159910286082416</v>
      </c>
      <c r="M28" s="78">
        <f t="shared" si="21"/>
        <v>0.36036831911929601</v>
      </c>
      <c r="N28" s="79">
        <f t="shared" si="21"/>
        <v>0.29354433844834799</v>
      </c>
      <c r="O28" s="79">
        <f t="shared" si="21"/>
        <v>0.34846622259069721</v>
      </c>
      <c r="P28" s="79">
        <f t="shared" si="21"/>
        <v>0.38799059486966547</v>
      </c>
      <c r="Q28" s="79">
        <f t="shared" si="21"/>
        <v>0.41921899114415218</v>
      </c>
      <c r="R28" s="78">
        <f t="shared" si="21"/>
        <v>0.36327663052735937</v>
      </c>
      <c r="S28" s="79">
        <f t="shared" ref="S28:T28" si="22">S21/S7</f>
        <v>0.36020290121634252</v>
      </c>
      <c r="T28" s="79">
        <f t="shared" si="22"/>
        <v>0.33744421985919482</v>
      </c>
      <c r="U28" s="79">
        <f t="shared" ref="U28:W28" si="23">U21/U7</f>
        <v>0.35385982004699412</v>
      </c>
      <c r="V28" s="79">
        <f t="shared" si="23"/>
        <v>0.37610122068982588</v>
      </c>
      <c r="W28" s="78">
        <f t="shared" si="23"/>
        <v>0.35682493302931151</v>
      </c>
      <c r="X28" s="79">
        <f t="shared" ref="X28:Y28" si="24">X21/X7</f>
        <v>0.27424495817110872</v>
      </c>
      <c r="Y28" s="79">
        <f t="shared" si="24"/>
        <v>0.31130654808268782</v>
      </c>
      <c r="Z28" s="79">
        <f t="shared" ref="Z28:AB28" si="25">Z21/Z7</f>
        <v>0.32180764127905864</v>
      </c>
      <c r="AA28" s="79">
        <f t="shared" si="25"/>
        <v>0.28984822934232712</v>
      </c>
      <c r="AB28" s="78">
        <f t="shared" si="25"/>
        <v>0.29921550162970101</v>
      </c>
      <c r="AC28" s="79">
        <f>AC21/AC7</f>
        <v>4.6524168218584114E-2</v>
      </c>
      <c r="AD28" s="26"/>
      <c r="AE28" s="26"/>
      <c r="AF28" s="26"/>
    </row>
    <row r="29" spans="2:32">
      <c r="B29" s="235" t="s">
        <v>119</v>
      </c>
      <c r="C29" s="235"/>
      <c r="D29" s="79">
        <f t="shared" ref="D29:R29" si="26">D22/D8</f>
        <v>0.11001581444385874</v>
      </c>
      <c r="E29" s="79">
        <f t="shared" si="26"/>
        <v>0.13951193031805958</v>
      </c>
      <c r="F29" s="79">
        <f t="shared" si="26"/>
        <v>0.16638858662797729</v>
      </c>
      <c r="G29" s="79">
        <f t="shared" si="26"/>
        <v>0.17133346884846024</v>
      </c>
      <c r="H29" s="78">
        <f t="shared" si="26"/>
        <v>0.14733191772732415</v>
      </c>
      <c r="I29" s="79">
        <f t="shared" si="26"/>
        <v>0.14696269363915912</v>
      </c>
      <c r="J29" s="79">
        <f t="shared" si="26"/>
        <v>0.19325652081713438</v>
      </c>
      <c r="K29" s="79">
        <f t="shared" si="26"/>
        <v>0.19774020784715343</v>
      </c>
      <c r="L29" s="79">
        <f t="shared" si="26"/>
        <v>0.16987907271479119</v>
      </c>
      <c r="M29" s="78">
        <f t="shared" si="26"/>
        <v>0.17787945822521134</v>
      </c>
      <c r="N29" s="79">
        <f t="shared" si="26"/>
        <v>0.10909994872830665</v>
      </c>
      <c r="O29" s="79">
        <f t="shared" si="26"/>
        <v>0.15867605724808581</v>
      </c>
      <c r="P29" s="79">
        <f t="shared" si="26"/>
        <v>0.19530397333411992</v>
      </c>
      <c r="Q29" s="79">
        <f t="shared" si="26"/>
        <v>0.19752644679527065</v>
      </c>
      <c r="R29" s="78">
        <f t="shared" si="26"/>
        <v>0.16560415868334166</v>
      </c>
      <c r="S29" s="79">
        <f t="shared" ref="S29:T29" si="27">S22/S8</f>
        <v>0.17260157350868954</v>
      </c>
      <c r="T29" s="79">
        <f t="shared" si="27"/>
        <v>0.16034780572064292</v>
      </c>
      <c r="U29" s="79">
        <f t="shared" ref="U29:W29" si="28">U22/U8</f>
        <v>0.23053596715824401</v>
      </c>
      <c r="V29" s="79">
        <f t="shared" si="28"/>
        <v>0.20972334622186256</v>
      </c>
      <c r="W29" s="78">
        <f t="shared" si="28"/>
        <v>0.19343852877738676</v>
      </c>
      <c r="X29" s="79">
        <f t="shared" ref="X29:Y29" si="29">X22/X8</f>
        <v>9.618154432315866E-2</v>
      </c>
      <c r="Y29" s="79">
        <f t="shared" si="29"/>
        <v>0.10658400563105745</v>
      </c>
      <c r="Z29" s="79">
        <f t="shared" ref="Z29:AB29" si="30">Z22/Z8</f>
        <v>0.12855195273864578</v>
      </c>
      <c r="AA29" s="79">
        <f t="shared" si="30"/>
        <v>9.7666596594492339E-2</v>
      </c>
      <c r="AB29" s="78">
        <f t="shared" si="30"/>
        <v>0.10743648611922962</v>
      </c>
      <c r="AC29" s="79">
        <f>AC22/AC8</f>
        <v>-8.1958910815875238E-2</v>
      </c>
      <c r="AD29" s="26"/>
      <c r="AE29" s="26"/>
      <c r="AF29" s="26"/>
    </row>
    <row r="30" spans="2:32">
      <c r="B30" s="77" t="s">
        <v>7</v>
      </c>
      <c r="C30" s="77"/>
      <c r="D30" s="79" t="s">
        <v>30</v>
      </c>
      <c r="E30" s="79" t="s">
        <v>30</v>
      </c>
      <c r="F30" s="79" t="s">
        <v>30</v>
      </c>
      <c r="G30" s="79" t="s">
        <v>30</v>
      </c>
      <c r="H30" s="78" t="s">
        <v>30</v>
      </c>
      <c r="I30" s="79" t="s">
        <v>30</v>
      </c>
      <c r="J30" s="79" t="s">
        <v>30</v>
      </c>
      <c r="K30" s="79" t="s">
        <v>30</v>
      </c>
      <c r="L30" s="79" t="s">
        <v>30</v>
      </c>
      <c r="M30" s="78" t="s">
        <v>30</v>
      </c>
      <c r="N30" s="79" t="s">
        <v>30</v>
      </c>
      <c r="O30" s="79" t="s">
        <v>30</v>
      </c>
      <c r="P30" s="79" t="s">
        <v>30</v>
      </c>
      <c r="Q30" s="79" t="s">
        <v>30</v>
      </c>
      <c r="R30" s="78" t="s">
        <v>30</v>
      </c>
      <c r="S30" s="79" t="s">
        <v>30</v>
      </c>
      <c r="T30" s="79" t="s">
        <v>30</v>
      </c>
      <c r="U30" s="79" t="s">
        <v>30</v>
      </c>
      <c r="V30" s="79" t="s">
        <v>30</v>
      </c>
      <c r="W30" s="78" t="s">
        <v>30</v>
      </c>
      <c r="X30" s="79" t="s">
        <v>30</v>
      </c>
      <c r="Y30" s="79" t="s">
        <v>30</v>
      </c>
      <c r="Z30" s="79" t="s">
        <v>30</v>
      </c>
      <c r="AA30" s="79" t="s">
        <v>30</v>
      </c>
      <c r="AB30" s="78" t="s">
        <v>30</v>
      </c>
      <c r="AC30" s="79" t="s">
        <v>30</v>
      </c>
      <c r="AD30" s="26"/>
      <c r="AE30" s="26"/>
      <c r="AF30" s="26"/>
    </row>
    <row r="31" spans="2:32" s="15" customFormat="1">
      <c r="B31" s="80" t="s">
        <v>151</v>
      </c>
      <c r="C31" s="80"/>
      <c r="D31" s="82">
        <f t="shared" ref="D31:R31" si="31">D24/D10</f>
        <v>0.3429107986508021</v>
      </c>
      <c r="E31" s="82">
        <f t="shared" si="31"/>
        <v>0.32184400593417239</v>
      </c>
      <c r="F31" s="82">
        <f t="shared" si="31"/>
        <v>0.30785399272868103</v>
      </c>
      <c r="G31" s="82">
        <f t="shared" si="31"/>
        <v>0.3016157847202538</v>
      </c>
      <c r="H31" s="81">
        <f t="shared" si="31"/>
        <v>0.31800745450025947</v>
      </c>
      <c r="I31" s="82">
        <f t="shared" si="31"/>
        <v>0.33445679855458077</v>
      </c>
      <c r="J31" s="82">
        <f t="shared" si="31"/>
        <v>0.3211908542168988</v>
      </c>
      <c r="K31" s="82">
        <f t="shared" si="31"/>
        <v>0.28350698245765016</v>
      </c>
      <c r="L31" s="82">
        <f t="shared" si="31"/>
        <v>0.30113148051941796</v>
      </c>
      <c r="M31" s="81">
        <f t="shared" si="31"/>
        <v>0.31026560811832121</v>
      </c>
      <c r="N31" s="82">
        <f t="shared" si="31"/>
        <v>0.32507786613470435</v>
      </c>
      <c r="O31" s="82">
        <f t="shared" si="31"/>
        <v>0.29024951618974021</v>
      </c>
      <c r="P31" s="82">
        <f t="shared" si="31"/>
        <v>0.29194342476066126</v>
      </c>
      <c r="Q31" s="82">
        <f t="shared" si="31"/>
        <v>0.29105120755855224</v>
      </c>
      <c r="R31" s="81">
        <f t="shared" si="31"/>
        <v>0.29972927488353429</v>
      </c>
      <c r="S31" s="82">
        <f t="shared" ref="S31:T31" si="32">S24/S10</f>
        <v>0.30488410704908792</v>
      </c>
      <c r="T31" s="82">
        <f t="shared" si="32"/>
        <v>0.28139857127764201</v>
      </c>
      <c r="U31" s="82">
        <f t="shared" ref="U31:W31" si="33">U24/U10</f>
        <v>0.28703481355439603</v>
      </c>
      <c r="V31" s="82">
        <f t="shared" si="33"/>
        <v>0.28957346715413707</v>
      </c>
      <c r="W31" s="81">
        <f t="shared" si="33"/>
        <v>0.29076876863936957</v>
      </c>
      <c r="X31" s="82">
        <f t="shared" ref="X31:Y31" si="34">X24/X10</f>
        <v>0.25000822069663192</v>
      </c>
      <c r="Y31" s="82">
        <f t="shared" si="34"/>
        <v>0.23563358619848282</v>
      </c>
      <c r="Z31" s="82">
        <f t="shared" ref="Z31:AB31" si="35">Z24/Z10</f>
        <v>0.24544223271919596</v>
      </c>
      <c r="AA31" s="82">
        <f t="shared" si="35"/>
        <v>0.21968055615608345</v>
      </c>
      <c r="AB31" s="81">
        <f t="shared" si="35"/>
        <v>0.23807870614955309</v>
      </c>
      <c r="AC31" s="82">
        <f>AC24/AC10</f>
        <v>3.7031641468518638E-2</v>
      </c>
      <c r="AD31" s="26"/>
      <c r="AE31" s="26"/>
      <c r="AF31" s="26"/>
    </row>
    <row r="32" spans="2:32">
      <c r="B32" s="77"/>
      <c r="C32" s="77"/>
      <c r="D32" s="76"/>
      <c r="E32" s="76"/>
      <c r="F32" s="76"/>
      <c r="G32" s="76"/>
      <c r="H32" s="75"/>
      <c r="I32" s="76"/>
      <c r="J32" s="76"/>
      <c r="K32" s="76"/>
      <c r="L32" s="76"/>
      <c r="M32" s="75"/>
      <c r="N32" s="76"/>
      <c r="O32" s="76"/>
      <c r="P32" s="76"/>
      <c r="Q32" s="76"/>
      <c r="R32" s="75"/>
      <c r="S32" s="76"/>
      <c r="T32" s="76"/>
      <c r="U32" s="76"/>
      <c r="V32" s="76"/>
      <c r="W32" s="75"/>
      <c r="X32" s="76"/>
      <c r="Y32" s="76"/>
      <c r="Z32" s="76"/>
      <c r="AA32" s="76"/>
      <c r="AB32" s="75"/>
      <c r="AC32" s="76"/>
      <c r="AD32" s="26"/>
      <c r="AE32" s="26"/>
      <c r="AF32" s="26"/>
    </row>
    <row r="33" spans="2:32">
      <c r="B33" s="74" t="s">
        <v>5</v>
      </c>
      <c r="C33" s="74"/>
      <c r="D33" s="76"/>
      <c r="E33" s="76"/>
      <c r="F33" s="76"/>
      <c r="G33" s="76"/>
      <c r="H33" s="75"/>
      <c r="I33" s="76"/>
      <c r="J33" s="76"/>
      <c r="K33" s="76"/>
      <c r="L33" s="76"/>
      <c r="M33" s="75"/>
      <c r="N33" s="76"/>
      <c r="O33" s="76"/>
      <c r="P33" s="76"/>
      <c r="Q33" s="76"/>
      <c r="R33" s="75"/>
      <c r="S33" s="76"/>
      <c r="T33" s="76"/>
      <c r="U33" s="76"/>
      <c r="V33" s="76"/>
      <c r="W33" s="75"/>
      <c r="X33" s="76"/>
      <c r="Y33" s="76"/>
      <c r="Z33" s="76"/>
      <c r="AA33" s="76"/>
      <c r="AB33" s="75"/>
      <c r="AC33" s="76"/>
      <c r="AD33" s="26"/>
      <c r="AE33" s="26"/>
      <c r="AF33" s="26"/>
    </row>
    <row r="34" spans="2:32">
      <c r="B34" s="77" t="s">
        <v>6</v>
      </c>
      <c r="C34" s="77"/>
      <c r="D34" s="79" t="s">
        <v>30</v>
      </c>
      <c r="E34" s="79" t="s">
        <v>30</v>
      </c>
      <c r="F34" s="79" t="s">
        <v>30</v>
      </c>
      <c r="G34" s="79" t="s">
        <v>30</v>
      </c>
      <c r="H34" s="78" t="s">
        <v>30</v>
      </c>
      <c r="I34" s="79">
        <f t="shared" ref="I34:O34" si="36">IFERROR((I20-D20)/ABS(D20),"n/a")</f>
        <v>0.17228708807100865</v>
      </c>
      <c r="J34" s="79">
        <f t="shared" si="36"/>
        <v>0.1937040596348153</v>
      </c>
      <c r="K34" s="79">
        <f t="shared" si="36"/>
        <v>-8.4780242084286875E-2</v>
      </c>
      <c r="L34" s="79">
        <f t="shared" si="36"/>
        <v>5.9823186264125375E-2</v>
      </c>
      <c r="M34" s="78">
        <f t="shared" si="36"/>
        <v>8.2691323742571224E-2</v>
      </c>
      <c r="N34" s="79">
        <f t="shared" si="36"/>
        <v>7.1839125834925674E-2</v>
      </c>
      <c r="O34" s="79">
        <f t="shared" si="36"/>
        <v>-1.6614881154425318E-2</v>
      </c>
      <c r="P34" s="79">
        <f t="shared" ref="P34:P38" si="37">IFERROR((P20-K20)/ABS(K20),"n/a")</f>
        <v>9.1136816108465274E-2</v>
      </c>
      <c r="Q34" s="79">
        <f t="shared" ref="Q34:AB38" si="38">IFERROR((Q20-L20)/ABS(L20),"n/a")</f>
        <v>2.2051044535992124E-2</v>
      </c>
      <c r="R34" s="78">
        <f t="shared" si="38"/>
        <v>4.1714131035494095E-2</v>
      </c>
      <c r="S34" s="79">
        <f t="shared" si="38"/>
        <v>-3.6557967544952004E-2</v>
      </c>
      <c r="T34" s="79">
        <f t="shared" si="38"/>
        <v>8.0198782171558125E-2</v>
      </c>
      <c r="U34" s="79">
        <f t="shared" si="38"/>
        <v>6.2336306568061835E-2</v>
      </c>
      <c r="V34" s="79">
        <f t="shared" si="38"/>
        <v>3.0538356595655299E-2</v>
      </c>
      <c r="W34" s="78">
        <f t="shared" si="38"/>
        <v>3.0417435836360317E-2</v>
      </c>
      <c r="X34" s="79">
        <f t="shared" si="38"/>
        <v>-7.1612612199336276E-2</v>
      </c>
      <c r="Y34" s="79">
        <f t="shared" si="38"/>
        <v>-0.13820212290914768</v>
      </c>
      <c r="Z34" s="79">
        <f t="shared" si="38"/>
        <v>-8.555452165821692E-2</v>
      </c>
      <c r="AA34" s="79">
        <f t="shared" si="38"/>
        <v>-0.12362988335493415</v>
      </c>
      <c r="AB34" s="78">
        <f t="shared" si="38"/>
        <v>-0.10386893472689675</v>
      </c>
      <c r="AC34" s="79">
        <f>IFERROR((AC20-X20)/ABS(X20),"n/a")</f>
        <v>-0.73048938667105878</v>
      </c>
      <c r="AD34" s="350"/>
      <c r="AE34" s="26"/>
      <c r="AF34" s="26"/>
    </row>
    <row r="35" spans="2:32">
      <c r="B35" s="236" t="s">
        <v>118</v>
      </c>
      <c r="C35" s="236"/>
      <c r="D35" s="79" t="s">
        <v>30</v>
      </c>
      <c r="E35" s="79" t="s">
        <v>30</v>
      </c>
      <c r="F35" s="79" t="s">
        <v>30</v>
      </c>
      <c r="G35" s="79" t="s">
        <v>30</v>
      </c>
      <c r="H35" s="78" t="s">
        <v>30</v>
      </c>
      <c r="I35" s="79">
        <f t="shared" ref="I35:O35" si="39">IFERROR((I21-D21)/ABS(D21),"n/a")</f>
        <v>0.12484497033486391</v>
      </c>
      <c r="J35" s="79">
        <f t="shared" si="39"/>
        <v>1.1275405343685862E-2</v>
      </c>
      <c r="K35" s="79">
        <f t="shared" si="39"/>
        <v>-4.7561382996492416E-2</v>
      </c>
      <c r="L35" s="79">
        <f t="shared" si="39"/>
        <v>8.3021832168589979E-2</v>
      </c>
      <c r="M35" s="78">
        <f t="shared" si="39"/>
        <v>3.9766166805853084E-2</v>
      </c>
      <c r="N35" s="79">
        <f t="shared" si="39"/>
        <v>-0.15318483200476793</v>
      </c>
      <c r="O35" s="79">
        <f t="shared" si="39"/>
        <v>3.2178846642391006E-2</v>
      </c>
      <c r="P35" s="79">
        <f t="shared" si="37"/>
        <v>0.17440484019465974</v>
      </c>
      <c r="Q35" s="79">
        <f t="shared" si="38"/>
        <v>7.6807643248380505E-2</v>
      </c>
      <c r="R35" s="78">
        <f t="shared" si="38"/>
        <v>3.5182740726772362E-2</v>
      </c>
      <c r="S35" s="79">
        <f t="shared" si="38"/>
        <v>0.3094098602948942</v>
      </c>
      <c r="T35" s="79">
        <f t="shared" si="38"/>
        <v>-5.4940246670495081E-2</v>
      </c>
      <c r="U35" s="79">
        <f t="shared" si="38"/>
        <v>-7.7985590025011917E-2</v>
      </c>
      <c r="V35" s="79">
        <f t="shared" si="38"/>
        <v>-0.117991359687834</v>
      </c>
      <c r="W35" s="78">
        <f t="shared" si="38"/>
        <v>-9.6479184447286048E-3</v>
      </c>
      <c r="X35" s="79">
        <f t="shared" si="38"/>
        <v>-0.21533269449334635</v>
      </c>
      <c r="Y35" s="79">
        <f t="shared" si="38"/>
        <v>-4.5879391168470285E-2</v>
      </c>
      <c r="Z35" s="79">
        <f t="shared" si="38"/>
        <v>-9.6485545388290544E-2</v>
      </c>
      <c r="AA35" s="79">
        <f t="shared" si="38"/>
        <v>-0.20790540896402804</v>
      </c>
      <c r="AB35" s="78">
        <f t="shared" si="38"/>
        <v>-0.14352229156746049</v>
      </c>
      <c r="AC35" s="79">
        <f>IFERROR((AC21-X21)/ABS(X21),"n/a")</f>
        <v>-0.85668086426117696</v>
      </c>
      <c r="AD35" s="26"/>
      <c r="AE35" s="26"/>
      <c r="AF35" s="26"/>
    </row>
    <row r="36" spans="2:32">
      <c r="B36" s="236" t="s">
        <v>119</v>
      </c>
      <c r="C36" s="236"/>
      <c r="D36" s="79" t="s">
        <v>30</v>
      </c>
      <c r="E36" s="79" t="s">
        <v>30</v>
      </c>
      <c r="F36" s="79" t="s">
        <v>30</v>
      </c>
      <c r="G36" s="79" t="s">
        <v>30</v>
      </c>
      <c r="H36" s="78" t="s">
        <v>30</v>
      </c>
      <c r="I36" s="79">
        <f t="shared" ref="I36:O36" si="40">IFERROR((I22-D22)/ABS(D22),"n/a")</f>
        <v>0.82055582175371333</v>
      </c>
      <c r="J36" s="79">
        <f t="shared" si="40"/>
        <v>0.93420587194906235</v>
      </c>
      <c r="K36" s="79">
        <f t="shared" si="40"/>
        <v>0.71166981543380325</v>
      </c>
      <c r="L36" s="79">
        <f t="shared" si="40"/>
        <v>0.43126204953284886</v>
      </c>
      <c r="M36" s="78">
        <f t="shared" si="40"/>
        <v>0.70407641139348442</v>
      </c>
      <c r="N36" s="79">
        <f t="shared" si="40"/>
        <v>-7.5931043558362818E-2</v>
      </c>
      <c r="O36" s="79">
        <f t="shared" si="40"/>
        <v>-0.10177395757132403</v>
      </c>
      <c r="P36" s="79">
        <f t="shared" si="37"/>
        <v>0.12429954151808459</v>
      </c>
      <c r="Q36" s="79">
        <f t="shared" si="38"/>
        <v>0.3156149621800845</v>
      </c>
      <c r="R36" s="78">
        <f t="shared" si="38"/>
        <v>7.0563507156440622E-2</v>
      </c>
      <c r="S36" s="79">
        <f t="shared" si="38"/>
        <v>0.67459413272571922</v>
      </c>
      <c r="T36" s="79">
        <f t="shared" si="38"/>
        <v>0.11513794156571296</v>
      </c>
      <c r="U36" s="79">
        <f t="shared" si="38"/>
        <v>0.21711221869808159</v>
      </c>
      <c r="V36" s="79">
        <f t="shared" si="38"/>
        <v>0.10215011420020512</v>
      </c>
      <c r="W36" s="78">
        <f t="shared" si="38"/>
        <v>0.23466716529543755</v>
      </c>
      <c r="X36" s="79">
        <f t="shared" si="38"/>
        <v>-0.4042862441874337</v>
      </c>
      <c r="Y36" s="79">
        <f t="shared" si="38"/>
        <v>-0.28117582618221643</v>
      </c>
      <c r="Z36" s="79">
        <f t="shared" si="38"/>
        <v>-0.40323881615685292</v>
      </c>
      <c r="AA36" s="79">
        <f t="shared" si="38"/>
        <v>-0.50200085751036161</v>
      </c>
      <c r="AB36" s="78">
        <f t="shared" si="38"/>
        <v>-0.40432382904361708</v>
      </c>
      <c r="AC36" s="79">
        <f>IFERROR((AC22-X22)/ABS(X22),"n/a")</f>
        <v>-1.6930765664969558</v>
      </c>
      <c r="AD36" s="26"/>
      <c r="AE36" s="26"/>
      <c r="AF36" s="26"/>
    </row>
    <row r="37" spans="2:32">
      <c r="B37" s="77" t="s">
        <v>7</v>
      </c>
      <c r="C37" s="77"/>
      <c r="D37" s="79" t="s">
        <v>30</v>
      </c>
      <c r="E37" s="79" t="s">
        <v>30</v>
      </c>
      <c r="F37" s="79" t="s">
        <v>30</v>
      </c>
      <c r="G37" s="79" t="s">
        <v>30</v>
      </c>
      <c r="H37" s="78" t="s">
        <v>30</v>
      </c>
      <c r="I37" s="79">
        <f t="shared" ref="I37:O38" si="41">IFERROR((I23-D23)/ABS(D23),"n/a")</f>
        <v>-0.11581959769956748</v>
      </c>
      <c r="J37" s="79">
        <f t="shared" si="41"/>
        <v>1.353013530135277E-2</v>
      </c>
      <c r="K37" s="79">
        <f t="shared" si="41"/>
        <v>0.24311423954831657</v>
      </c>
      <c r="L37" s="79">
        <f t="shared" si="41"/>
        <v>9.855801031880879E-3</v>
      </c>
      <c r="M37" s="78">
        <f t="shared" si="41"/>
        <v>5.6065112266442285E-2</v>
      </c>
      <c r="N37" s="79">
        <f t="shared" si="41"/>
        <v>6.7595561035757645E-2</v>
      </c>
      <c r="O37" s="79">
        <f t="shared" si="41"/>
        <v>-0.18493765586034883</v>
      </c>
      <c r="P37" s="79">
        <f t="shared" si="37"/>
        <v>-0.15731357200696905</v>
      </c>
      <c r="Q37" s="79">
        <f t="shared" si="38"/>
        <v>-0.15296056294118943</v>
      </c>
      <c r="R37" s="78">
        <f t="shared" si="38"/>
        <v>-0.10796103661836337</v>
      </c>
      <c r="S37" s="79">
        <f t="shared" si="38"/>
        <v>-0.22796159644529035</v>
      </c>
      <c r="T37" s="79">
        <f t="shared" si="38"/>
        <v>7.3448943513764577E-3</v>
      </c>
      <c r="U37" s="79">
        <f t="shared" si="38"/>
        <v>0.11610550419811749</v>
      </c>
      <c r="V37" s="79">
        <f t="shared" si="38"/>
        <v>0.25762901730531496</v>
      </c>
      <c r="W37" s="78">
        <f t="shared" si="38"/>
        <v>5.7227362765582261E-2</v>
      </c>
      <c r="X37" s="79">
        <f t="shared" si="38"/>
        <v>1.1261431397008753E-2</v>
      </c>
      <c r="Y37" s="79">
        <f t="shared" si="38"/>
        <v>-2.9278945025123806E-2</v>
      </c>
      <c r="Z37" s="79">
        <f t="shared" si="38"/>
        <v>-8.6763577048551616E-2</v>
      </c>
      <c r="AA37" s="79">
        <f t="shared" si="38"/>
        <v>-0.29162005359419296</v>
      </c>
      <c r="AB37" s="78">
        <f t="shared" si="38"/>
        <v>-9.0284102366450111E-2</v>
      </c>
      <c r="AC37" s="79">
        <f>IFERROR((AC23-X23)/ABS(X23),"n/a")</f>
        <v>2.9237550437305637E-2</v>
      </c>
      <c r="AD37" s="26"/>
      <c r="AE37" s="26"/>
      <c r="AF37" s="26"/>
    </row>
    <row r="38" spans="2:32">
      <c r="B38" s="80" t="s">
        <v>8</v>
      </c>
      <c r="C38" s="80"/>
      <c r="D38" s="82" t="s">
        <v>30</v>
      </c>
      <c r="E38" s="82" t="s">
        <v>30</v>
      </c>
      <c r="F38" s="82" t="s">
        <v>30</v>
      </c>
      <c r="G38" s="82" t="s">
        <v>30</v>
      </c>
      <c r="H38" s="81" t="s">
        <v>30</v>
      </c>
      <c r="I38" s="82">
        <f t="shared" si="41"/>
        <v>0.18019919042966373</v>
      </c>
      <c r="J38" s="82">
        <f t="shared" si="41"/>
        <v>0.19295346987560083</v>
      </c>
      <c r="K38" s="82">
        <f t="shared" si="41"/>
        <v>-1.5761422790131707E-2</v>
      </c>
      <c r="L38" s="82">
        <f t="shared" si="41"/>
        <v>9.2073858420541804E-2</v>
      </c>
      <c r="M38" s="81">
        <f t="shared" si="41"/>
        <v>0.111576519217024</v>
      </c>
      <c r="N38" s="82">
        <f t="shared" si="41"/>
        <v>3.5066787254765606E-2</v>
      </c>
      <c r="O38" s="82">
        <f t="shared" si="41"/>
        <v>-3.7081374961323715E-2</v>
      </c>
      <c r="P38" s="82">
        <f t="shared" si="37"/>
        <v>0.1053952584956508</v>
      </c>
      <c r="Q38" s="82">
        <f t="shared" si="38"/>
        <v>2.7387171019713732E-2</v>
      </c>
      <c r="R38" s="81">
        <f t="shared" si="38"/>
        <v>3.050219462932088E-2</v>
      </c>
      <c r="S38" s="82">
        <f t="shared" si="38"/>
        <v>1.2693195680885363E-2</v>
      </c>
      <c r="T38" s="82">
        <f t="shared" si="38"/>
        <v>5.9617392900997622E-2</v>
      </c>
      <c r="U38" s="82">
        <f t="shared" si="38"/>
        <v>5.9252413226535239E-2</v>
      </c>
      <c r="V38" s="82">
        <f t="shared" si="38"/>
        <v>4.238176314056729E-2</v>
      </c>
      <c r="W38" s="81">
        <f t="shared" si="38"/>
        <v>4.2481208932930656E-2</v>
      </c>
      <c r="X38" s="82">
        <f t="shared" si="38"/>
        <v>-0.1293862705666064</v>
      </c>
      <c r="Y38" s="82">
        <f t="shared" si="38"/>
        <v>-0.14933827192583471</v>
      </c>
      <c r="Z38" s="82">
        <f t="shared" si="38"/>
        <v>-0.13264034757006188</v>
      </c>
      <c r="AA38" s="82">
        <f t="shared" si="38"/>
        <v>-0.22700106524136127</v>
      </c>
      <c r="AB38" s="81">
        <f t="shared" si="38"/>
        <v>-0.15833474150428259</v>
      </c>
      <c r="AC38" s="82">
        <f>IFERROR((AC24-X24)/ABS(X24),"n/a")</f>
        <v>-0.90698268337214927</v>
      </c>
      <c r="AD38" s="26"/>
      <c r="AE38" s="26"/>
      <c r="AF38" s="26"/>
    </row>
    <row r="39" spans="2:32">
      <c r="B39" s="324"/>
      <c r="C39" s="324"/>
      <c r="D39" s="325"/>
      <c r="E39" s="325"/>
      <c r="F39" s="325"/>
      <c r="G39" s="325"/>
      <c r="H39" s="326"/>
      <c r="I39" s="325"/>
      <c r="J39" s="325"/>
      <c r="K39" s="325"/>
      <c r="L39" s="325"/>
      <c r="M39" s="326"/>
      <c r="N39" s="325"/>
      <c r="O39" s="325"/>
      <c r="P39" s="325"/>
      <c r="Q39" s="325"/>
      <c r="R39" s="326"/>
      <c r="S39" s="325"/>
      <c r="T39" s="325"/>
      <c r="U39" s="325"/>
      <c r="V39" s="325"/>
      <c r="W39" s="326"/>
      <c r="X39" s="325"/>
      <c r="Y39" s="325"/>
      <c r="Z39" s="325"/>
      <c r="AA39" s="325"/>
      <c r="AB39" s="326"/>
      <c r="AC39" s="325"/>
      <c r="AD39" s="26"/>
      <c r="AE39" s="26"/>
      <c r="AF39" s="26"/>
    </row>
    <row r="40" spans="2:32" ht="15.75">
      <c r="B40" s="83" t="s">
        <v>75</v>
      </c>
      <c r="C40" s="83"/>
      <c r="D40" s="76"/>
      <c r="E40" s="76"/>
      <c r="F40" s="76"/>
      <c r="G40" s="76"/>
      <c r="H40" s="84"/>
      <c r="I40" s="189"/>
      <c r="J40" s="189"/>
      <c r="K40" s="189"/>
      <c r="L40" s="189"/>
      <c r="M40" s="84"/>
      <c r="N40" s="189"/>
      <c r="O40" s="189"/>
      <c r="P40" s="189"/>
      <c r="Q40" s="189"/>
      <c r="R40" s="84"/>
      <c r="S40" s="189"/>
      <c r="T40" s="189"/>
      <c r="U40" s="189"/>
      <c r="V40" s="189"/>
      <c r="W40" s="84"/>
      <c r="X40" s="189"/>
      <c r="Y40" s="189"/>
      <c r="Z40" s="189"/>
      <c r="AA40" s="189"/>
      <c r="AB40" s="84"/>
      <c r="AC40" s="189"/>
      <c r="AD40" s="26"/>
      <c r="AE40" s="26"/>
      <c r="AF40" s="26"/>
    </row>
    <row r="41" spans="2:32">
      <c r="B41" s="33" t="s">
        <v>6</v>
      </c>
      <c r="C41" s="33"/>
      <c r="D41" s="67">
        <f>'Segment Detail'!D33</f>
        <v>186.00800000000001</v>
      </c>
      <c r="E41" s="67">
        <f>'Segment Detail'!E33</f>
        <v>162.08699999999993</v>
      </c>
      <c r="F41" s="67">
        <f>'Segment Detail'!F33</f>
        <v>187.85600000000002</v>
      </c>
      <c r="G41" s="67">
        <f>'Segment Detail'!G33</f>
        <v>157.93599999999998</v>
      </c>
      <c r="H41" s="66">
        <f>'Segment Detail'!H33</f>
        <v>693.88699999999994</v>
      </c>
      <c r="I41" s="67">
        <f>'Segment Detail'!I33</f>
        <v>218.48600000000005</v>
      </c>
      <c r="J41" s="67">
        <f>'Segment Detail'!J33</f>
        <v>192.25900000000001</v>
      </c>
      <c r="K41" s="67">
        <f>'Segment Detail'!K33</f>
        <v>157.78699999999998</v>
      </c>
      <c r="L41" s="67">
        <f>'Segment Detail'!L33</f>
        <v>169.602</v>
      </c>
      <c r="M41" s="66">
        <f>'Segment Detail'!M33</f>
        <v>738.13400000000001</v>
      </c>
      <c r="N41" s="67">
        <f>'Segment Detail'!N33</f>
        <v>229.03000000000006</v>
      </c>
      <c r="O41" s="67">
        <f>'Segment Detail'!O33</f>
        <v>183.292</v>
      </c>
      <c r="P41" s="67">
        <f>'Segment Detail'!P33</f>
        <v>172.09800000000001</v>
      </c>
      <c r="Q41" s="67">
        <f>'Segment Detail'!Q33</f>
        <v>162.20500000000004</v>
      </c>
      <c r="R41" s="66">
        <f>'Segment Detail'!R33</f>
        <v>746.62500000000011</v>
      </c>
      <c r="S41" s="67">
        <f>'Segment Detail'!S33</f>
        <v>211.84499999999997</v>
      </c>
      <c r="T41" s="67">
        <f>'Segment Detail'!T33</f>
        <v>196.00300000000001</v>
      </c>
      <c r="U41" s="67">
        <f>'Segment Detail'!U33</f>
        <v>182.53200000000004</v>
      </c>
      <c r="V41" s="67">
        <f>'Segment Detail'!V33</f>
        <v>165.43100000000001</v>
      </c>
      <c r="W41" s="66">
        <f>'Segment Detail'!W33</f>
        <v>755.81100000000004</v>
      </c>
      <c r="X41" s="67">
        <f>'Segment Detail'!X33</f>
        <v>193.17199999999997</v>
      </c>
      <c r="Y41" s="67">
        <f>'Segment Detail'!Y33</f>
        <v>159.79699999999997</v>
      </c>
      <c r="Z41" s="67">
        <f>'Segment Detail'!Z33</f>
        <v>158.93799999999999</v>
      </c>
      <c r="AA41" s="67">
        <f>'Segment Detail'!AA33</f>
        <v>136.93100000000004</v>
      </c>
      <c r="AB41" s="66">
        <f>'Segment Detail'!AB33</f>
        <v>648.83799999999997</v>
      </c>
      <c r="AC41" s="67">
        <f>'Segment Detail'!AC33</f>
        <v>21.972000000000016</v>
      </c>
      <c r="AD41" s="350"/>
      <c r="AE41" s="26"/>
      <c r="AF41" s="26"/>
    </row>
    <row r="42" spans="2:32">
      <c r="B42" s="234" t="s">
        <v>118</v>
      </c>
      <c r="C42" s="234"/>
      <c r="D42" s="67">
        <f>'Segment Detail'!D55</f>
        <v>17.173000000000002</v>
      </c>
      <c r="E42" s="67">
        <f>'Segment Detail'!E55</f>
        <v>38.749000000000009</v>
      </c>
      <c r="F42" s="67">
        <f>'Segment Detail'!F55</f>
        <v>39.76700000000001</v>
      </c>
      <c r="G42" s="67">
        <f>'Segment Detail'!G55</f>
        <v>38.970999999999997</v>
      </c>
      <c r="H42" s="66">
        <f>'Segment Detail'!H55</f>
        <v>134.66000000000003</v>
      </c>
      <c r="I42" s="67">
        <f>'Segment Detail'!I55</f>
        <v>31.33</v>
      </c>
      <c r="J42" s="67">
        <f>'Segment Detail'!J55</f>
        <v>34.825000000000017</v>
      </c>
      <c r="K42" s="67">
        <f>'Segment Detail'!K55</f>
        <v>28.26400000000001</v>
      </c>
      <c r="L42" s="67">
        <f>'Segment Detail'!L55</f>
        <v>41.75800000000001</v>
      </c>
      <c r="M42" s="66">
        <f>'Segment Detail'!M55</f>
        <v>136.17700000000002</v>
      </c>
      <c r="N42" s="67">
        <f>'Segment Detail'!N55</f>
        <v>19.718999999999994</v>
      </c>
      <c r="O42" s="67">
        <f>'Segment Detail'!O55</f>
        <v>35.239999999999988</v>
      </c>
      <c r="P42" s="67">
        <f>'Segment Detail'!P55</f>
        <v>39.573999999999991</v>
      </c>
      <c r="Q42" s="67">
        <f>'Segment Detail'!Q55</f>
        <v>43.399000000000001</v>
      </c>
      <c r="R42" s="66">
        <f>'Segment Detail'!R55</f>
        <v>137.93199999999996</v>
      </c>
      <c r="S42" s="67">
        <f>'Segment Detail'!S55</f>
        <v>30.71200000000001</v>
      </c>
      <c r="T42" s="67">
        <f>'Segment Detail'!T55</f>
        <v>22.813000000000002</v>
      </c>
      <c r="U42" s="67">
        <f>'Segment Detail'!U55</f>
        <v>28.50500000000001</v>
      </c>
      <c r="V42" s="67">
        <f>'Segment Detail'!V55</f>
        <v>29.115999999999993</v>
      </c>
      <c r="W42" s="66">
        <f>'Segment Detail'!W55</f>
        <v>111.14600000000002</v>
      </c>
      <c r="X42" s="67">
        <f>'Segment Detail'!X55</f>
        <v>15.424295679999652</v>
      </c>
      <c r="Y42" s="67">
        <f>'Segment Detail'!Y55</f>
        <v>22.660000000000011</v>
      </c>
      <c r="Z42" s="67">
        <f>'Segment Detail'!Z55</f>
        <v>24.644000000000013</v>
      </c>
      <c r="AA42" s="67">
        <f>'Segment Detail'!AA55</f>
        <v>17.699999999999996</v>
      </c>
      <c r="AB42" s="66">
        <f>'Segment Detail'!AB55</f>
        <v>80.428295679999678</v>
      </c>
      <c r="AC42" s="67">
        <f>'Segment Detail'!AC55</f>
        <v>-32.578999999999994</v>
      </c>
      <c r="AD42" s="26"/>
      <c r="AE42" s="26"/>
      <c r="AF42" s="26"/>
    </row>
    <row r="43" spans="2:32">
      <c r="B43" s="234" t="s">
        <v>119</v>
      </c>
      <c r="C43" s="234"/>
      <c r="D43" s="67">
        <f>'Segment Detail'!D77</f>
        <v>-3.5999999999999588E-2</v>
      </c>
      <c r="E43" s="67">
        <f>'Segment Detail'!E77</f>
        <v>1.7310000000000008</v>
      </c>
      <c r="F43" s="67">
        <f>'Segment Detail'!F77</f>
        <v>2.4610000000000003</v>
      </c>
      <c r="G43" s="67">
        <f>'Segment Detail'!G77</f>
        <v>2.080000000000001</v>
      </c>
      <c r="H43" s="66">
        <f>'Segment Detail'!H77</f>
        <v>6.2360000000000024</v>
      </c>
      <c r="I43" s="67">
        <f>'Segment Detail'!I77</f>
        <v>2.8780000000000001</v>
      </c>
      <c r="J43" s="67">
        <f>'Segment Detail'!J77</f>
        <v>5.6449999999999996</v>
      </c>
      <c r="K43" s="67">
        <f>'Segment Detail'!K77</f>
        <v>5.471000000000001</v>
      </c>
      <c r="L43" s="67">
        <f>'Segment Detail'!L77</f>
        <v>2.8130000000000015</v>
      </c>
      <c r="M43" s="66">
        <f>'Segment Detail'!M77</f>
        <v>16.807000000000002</v>
      </c>
      <c r="N43" s="67">
        <f>'Segment Detail'!N77</f>
        <v>-0.32199999999999918</v>
      </c>
      <c r="O43" s="67">
        <f>'Segment Detail'!O77</f>
        <v>2.1930000000000005</v>
      </c>
      <c r="P43" s="67">
        <f>'Segment Detail'!P77</f>
        <v>5.1500000000000021</v>
      </c>
      <c r="Q43" s="67">
        <f>'Segment Detail'!Q77</f>
        <v>2.6489999999999974</v>
      </c>
      <c r="R43" s="66">
        <f>'Segment Detail'!R77</f>
        <v>9.6700000000000017</v>
      </c>
      <c r="S43" s="67">
        <f>'Segment Detail'!S77</f>
        <v>2.1370000000000022</v>
      </c>
      <c r="T43" s="67">
        <f>'Segment Detail'!T77</f>
        <v>1.9639999999999986</v>
      </c>
      <c r="U43" s="67">
        <f>'Segment Detail'!U77</f>
        <v>5.8259999999999987</v>
      </c>
      <c r="V43" s="67">
        <f>'Segment Detail'!V77</f>
        <v>2.9540000000000024</v>
      </c>
      <c r="W43" s="66">
        <f>'Segment Detail'!W77</f>
        <v>12.881000000000002</v>
      </c>
      <c r="X43" s="67">
        <f>'Segment Detail'!X77</f>
        <v>-5.7173461600000275</v>
      </c>
      <c r="Y43" s="67">
        <f>'Segment Detail'!Y77</f>
        <v>-5.7460000000000004</v>
      </c>
      <c r="Z43" s="67">
        <f>'Segment Detail'!Z77</f>
        <v>-4.0080000000000009</v>
      </c>
      <c r="AA43" s="67">
        <f>'Segment Detail'!AA77</f>
        <v>-6.1609999999999996</v>
      </c>
      <c r="AB43" s="66">
        <f>'Segment Detail'!AB77</f>
        <v>-21.632346160000029</v>
      </c>
      <c r="AC43" s="67">
        <f>'Segment Detail'!AC77</f>
        <v>-16.457000000000001</v>
      </c>
      <c r="AD43" s="26"/>
      <c r="AE43" s="26"/>
      <c r="AF43" s="26"/>
    </row>
    <row r="44" spans="2:32">
      <c r="B44" s="33" t="s">
        <v>7</v>
      </c>
      <c r="C44" s="33"/>
      <c r="D44" s="67">
        <f>'Segment Detail'!D96</f>
        <v>-39.918000000000006</v>
      </c>
      <c r="E44" s="67">
        <f>'Segment Detail'!E96</f>
        <v>-40.018000000000001</v>
      </c>
      <c r="F44" s="67">
        <f>'Segment Detail'!F96</f>
        <v>-54.796000000000006</v>
      </c>
      <c r="G44" s="67">
        <f>'Segment Detail'!G96</f>
        <v>-46.945999999999913</v>
      </c>
      <c r="H44" s="66">
        <f>'Segment Detail'!H96</f>
        <v>-181.67799999999994</v>
      </c>
      <c r="I44" s="67">
        <f>'Segment Detail'!I96</f>
        <v>-39.703999999999986</v>
      </c>
      <c r="J44" s="67">
        <f>'Segment Detail'!J96</f>
        <v>-39.566000000000003</v>
      </c>
      <c r="K44" s="67">
        <f>'Segment Detail'!K96</f>
        <v>-40.603999999999992</v>
      </c>
      <c r="L44" s="67">
        <f>'Segment Detail'!L96</f>
        <v>-50.882999999999988</v>
      </c>
      <c r="M44" s="66">
        <f>'Segment Detail'!M96</f>
        <v>-170.75699999999995</v>
      </c>
      <c r="N44" s="67">
        <f>'Segment Detail'!N96</f>
        <v>-37.487000000000009</v>
      </c>
      <c r="O44" s="67">
        <f>'Segment Detail'!O96</f>
        <v>-48.22699999999999</v>
      </c>
      <c r="P44" s="67">
        <f>'Segment Detail'!P96</f>
        <v>-48.716999999999999</v>
      </c>
      <c r="Q44" s="67">
        <f>'Segment Detail'!Q96</f>
        <v>-53.646999999999977</v>
      </c>
      <c r="R44" s="66">
        <f>'Segment Detail'!R96</f>
        <v>-188.07799999999997</v>
      </c>
      <c r="S44" s="67">
        <f>'Segment Detail'!S96</f>
        <v>-47.097999999999985</v>
      </c>
      <c r="T44" s="67">
        <f>'Segment Detail'!T96</f>
        <v>-48.79399999999999</v>
      </c>
      <c r="U44" s="67">
        <f>'Segment Detail'!U96</f>
        <v>-42.889999999999986</v>
      </c>
      <c r="V44" s="67">
        <f>'Segment Detail'!V96</f>
        <v>-39.624000000000009</v>
      </c>
      <c r="W44" s="66">
        <f>'Segment Detail'!W96</f>
        <v>-178.40599999999995</v>
      </c>
      <c r="X44" s="67">
        <f>'Segment Detail'!X96</f>
        <v>-47.11694951999965</v>
      </c>
      <c r="Y44" s="67">
        <f>'Segment Detail'!Y96</f>
        <v>-49.75800000000001</v>
      </c>
      <c r="Z44" s="67">
        <f>'Segment Detail'!Z96</f>
        <v>-46.500000000000007</v>
      </c>
      <c r="AA44" s="67">
        <f>'Segment Detail'!AA96</f>
        <v>-50.851000000000013</v>
      </c>
      <c r="AB44" s="66">
        <f>'Segment Detail'!AB96</f>
        <v>-194.22594951999969</v>
      </c>
      <c r="AC44" s="67">
        <f>'Segment Detail'!AC96</f>
        <v>-45.805999999999997</v>
      </c>
      <c r="AD44" s="26"/>
      <c r="AE44" s="26"/>
      <c r="AF44" s="26"/>
    </row>
    <row r="45" spans="2:32">
      <c r="B45" s="68" t="s">
        <v>143</v>
      </c>
      <c r="C45" s="94"/>
      <c r="D45" s="70">
        <f t="shared" ref="D45:R45" si="42">SUM(D41:D44)</f>
        <v>163.227</v>
      </c>
      <c r="E45" s="70">
        <f t="shared" si="42"/>
        <v>162.54899999999995</v>
      </c>
      <c r="F45" s="70">
        <f t="shared" si="42"/>
        <v>175.28800000000007</v>
      </c>
      <c r="G45" s="70">
        <f t="shared" si="42"/>
        <v>152.04100000000008</v>
      </c>
      <c r="H45" s="69">
        <f t="shared" si="42"/>
        <v>653.10500000000002</v>
      </c>
      <c r="I45" s="70">
        <f t="shared" si="42"/>
        <v>212.99000000000004</v>
      </c>
      <c r="J45" s="70">
        <f t="shared" si="42"/>
        <v>193.16300000000004</v>
      </c>
      <c r="K45" s="70">
        <f t="shared" si="42"/>
        <v>150.91800000000001</v>
      </c>
      <c r="L45" s="70">
        <f t="shared" si="42"/>
        <v>163.29000000000002</v>
      </c>
      <c r="M45" s="69">
        <f t="shared" si="42"/>
        <v>720.3610000000001</v>
      </c>
      <c r="N45" s="70">
        <f t="shared" si="42"/>
        <v>210.94000000000005</v>
      </c>
      <c r="O45" s="70">
        <f t="shared" si="42"/>
        <v>172.49799999999999</v>
      </c>
      <c r="P45" s="70">
        <f t="shared" si="42"/>
        <v>168.10500000000002</v>
      </c>
      <c r="Q45" s="70">
        <f t="shared" si="42"/>
        <v>154.60600000000005</v>
      </c>
      <c r="R45" s="69">
        <f t="shared" si="42"/>
        <v>706.149</v>
      </c>
      <c r="S45" s="70">
        <f t="shared" ref="S45:T45" si="43">SUM(S41:S44)</f>
        <v>197.596</v>
      </c>
      <c r="T45" s="70">
        <f t="shared" si="43"/>
        <v>171.98600000000005</v>
      </c>
      <c r="U45" s="70">
        <f t="shared" ref="U45:V45" si="44">SUM(U41:U44)</f>
        <v>173.97300000000004</v>
      </c>
      <c r="V45" s="70">
        <f t="shared" si="44"/>
        <v>157.87700000000001</v>
      </c>
      <c r="W45" s="69">
        <f t="shared" ref="W45:X45" si="45">SUM(W41:W44)</f>
        <v>701.43200000000013</v>
      </c>
      <c r="X45" s="70">
        <f t="shared" si="45"/>
        <v>155.76199999999994</v>
      </c>
      <c r="Y45" s="70">
        <f t="shared" ref="Y45:Z45" si="46">SUM(Y41:Y44)</f>
        <v>126.95299999999997</v>
      </c>
      <c r="Z45" s="70">
        <f t="shared" si="46"/>
        <v>133.07399999999998</v>
      </c>
      <c r="AA45" s="70">
        <f t="shared" ref="AA45:AB45" si="47">SUM(AA41:AA44)</f>
        <v>97.619000000000014</v>
      </c>
      <c r="AB45" s="69">
        <f t="shared" si="47"/>
        <v>513.4079999999999</v>
      </c>
      <c r="AC45" s="70">
        <f t="shared" ref="AC45" si="48">SUM(AC41:AC44)</f>
        <v>-72.869999999999976</v>
      </c>
      <c r="AD45" s="26"/>
      <c r="AE45" s="26"/>
      <c r="AF45" s="26"/>
    </row>
    <row r="46" spans="2:32">
      <c r="B46" s="37"/>
      <c r="C46" s="37"/>
      <c r="D46" s="72"/>
      <c r="E46" s="72"/>
      <c r="F46" s="72"/>
      <c r="G46" s="72"/>
      <c r="H46" s="71"/>
      <c r="I46" s="72"/>
      <c r="J46" s="72"/>
      <c r="K46" s="72"/>
      <c r="L46" s="72"/>
      <c r="M46" s="71"/>
      <c r="N46" s="72"/>
      <c r="O46" s="72"/>
      <c r="P46" s="72"/>
      <c r="Q46" s="72"/>
      <c r="R46" s="71"/>
      <c r="S46" s="72"/>
      <c r="T46" s="72"/>
      <c r="U46" s="72"/>
      <c r="V46" s="72"/>
      <c r="W46" s="71"/>
      <c r="X46" s="72"/>
      <c r="Y46" s="72"/>
      <c r="Z46" s="72"/>
      <c r="AA46" s="72"/>
      <c r="AB46" s="71"/>
      <c r="AC46" s="72"/>
      <c r="AD46" s="26"/>
      <c r="AE46" s="26"/>
      <c r="AF46" s="26"/>
    </row>
    <row r="47" spans="2:32">
      <c r="B47" s="74" t="s">
        <v>144</v>
      </c>
      <c r="C47" s="74"/>
      <c r="D47" s="76"/>
      <c r="E47" s="76"/>
      <c r="F47" s="76"/>
      <c r="G47" s="76"/>
      <c r="H47" s="75"/>
      <c r="I47" s="76"/>
      <c r="J47" s="76"/>
      <c r="K47" s="76"/>
      <c r="L47" s="76"/>
      <c r="M47" s="75"/>
      <c r="N47" s="76"/>
      <c r="O47" s="76"/>
      <c r="P47" s="76"/>
      <c r="Q47" s="76"/>
      <c r="R47" s="75"/>
      <c r="S47" s="76"/>
      <c r="T47" s="76"/>
      <c r="U47" s="76"/>
      <c r="V47" s="76"/>
      <c r="W47" s="75"/>
      <c r="X47" s="76"/>
      <c r="Y47" s="76"/>
      <c r="Z47" s="76"/>
      <c r="AA47" s="76"/>
      <c r="AB47" s="75"/>
      <c r="AC47" s="76"/>
      <c r="AD47" s="26"/>
      <c r="AE47" s="26"/>
      <c r="AF47" s="26"/>
    </row>
    <row r="48" spans="2:32">
      <c r="B48" s="77" t="s">
        <v>6</v>
      </c>
      <c r="C48" s="77"/>
      <c r="D48" s="79">
        <f t="shared" ref="D48:W48" si="49">+D41/D6</f>
        <v>0.36620794203925738</v>
      </c>
      <c r="E48" s="79">
        <f t="shared" si="49"/>
        <v>0.3277696328726124</v>
      </c>
      <c r="F48" s="79">
        <f t="shared" si="49"/>
        <v>0.33004093536428969</v>
      </c>
      <c r="G48" s="79">
        <f t="shared" si="49"/>
        <v>0.29734334669410362</v>
      </c>
      <c r="H48" s="78">
        <f t="shared" si="49"/>
        <v>0.32998365981989664</v>
      </c>
      <c r="I48" s="79">
        <f t="shared" si="49"/>
        <v>0.34931156431261956</v>
      </c>
      <c r="J48" s="79">
        <f t="shared" si="49"/>
        <v>0.32155173855597002</v>
      </c>
      <c r="K48" s="79">
        <f t="shared" si="49"/>
        <v>0.27094218204727932</v>
      </c>
      <c r="L48" s="79">
        <f t="shared" si="49"/>
        <v>0.29801844670259481</v>
      </c>
      <c r="M48" s="78">
        <f t="shared" si="49"/>
        <v>0.31081301123511385</v>
      </c>
      <c r="N48" s="79">
        <f t="shared" si="49"/>
        <v>0.34519659309968553</v>
      </c>
      <c r="O48" s="79">
        <f t="shared" si="49"/>
        <v>0.28836953187070791</v>
      </c>
      <c r="P48" s="79">
        <f t="shared" si="49"/>
        <v>0.2721566729764735</v>
      </c>
      <c r="Q48" s="79">
        <f t="shared" si="49"/>
        <v>0.26203134263499778</v>
      </c>
      <c r="R48" s="78">
        <f t="shared" si="49"/>
        <v>0.29274016161727057</v>
      </c>
      <c r="S48" s="79">
        <f t="shared" si="49"/>
        <v>0.29376566972110668</v>
      </c>
      <c r="T48" s="79">
        <f t="shared" si="49"/>
        <v>0.27234554006266637</v>
      </c>
      <c r="U48" s="79">
        <f t="shared" si="49"/>
        <v>0.26068700763786146</v>
      </c>
      <c r="V48" s="79">
        <f t="shared" si="49"/>
        <v>0.24870251129310703</v>
      </c>
      <c r="W48" s="78">
        <f t="shared" si="49"/>
        <v>0.26933676222943403</v>
      </c>
      <c r="X48" s="79">
        <f t="shared" ref="X48:Y48" si="50">+X41/X6</f>
        <v>0.24958654621379692</v>
      </c>
      <c r="Y48" s="79">
        <f t="shared" si="50"/>
        <v>0.22052158888925683</v>
      </c>
      <c r="Z48" s="79">
        <f t="shared" ref="Z48:AB48" si="51">+Z41/Z6</f>
        <v>0.2235405476488847</v>
      </c>
      <c r="AA48" s="79">
        <f t="shared" si="51"/>
        <v>0.20344576032710363</v>
      </c>
      <c r="AB48" s="78">
        <f t="shared" si="51"/>
        <v>0.22508292682249945</v>
      </c>
      <c r="AC48" s="79">
        <f>+AC41/AC6</f>
        <v>5.1372096992539251E-2</v>
      </c>
      <c r="AD48" s="350"/>
      <c r="AE48" s="26"/>
      <c r="AF48" s="26"/>
    </row>
    <row r="49" spans="2:32">
      <c r="B49" s="235" t="s">
        <v>118</v>
      </c>
      <c r="C49" s="235"/>
      <c r="D49" s="79">
        <f t="shared" ref="D49:W49" si="52">+D42/D7</f>
        <v>0.10285697172975564</v>
      </c>
      <c r="E49" s="79">
        <f t="shared" si="52"/>
        <v>0.22003350273984276</v>
      </c>
      <c r="F49" s="79">
        <f t="shared" si="52"/>
        <v>0.22388429426369338</v>
      </c>
      <c r="G49" s="79">
        <f t="shared" si="52"/>
        <v>0.20274165019248777</v>
      </c>
      <c r="H49" s="78">
        <f t="shared" si="52"/>
        <v>0.18888832780667356</v>
      </c>
      <c r="I49" s="79">
        <f t="shared" si="52"/>
        <v>0.16783359136029313</v>
      </c>
      <c r="J49" s="79">
        <f t="shared" si="52"/>
        <v>0.17805921843123831</v>
      </c>
      <c r="K49" s="79">
        <f t="shared" si="52"/>
        <v>0.13934959670262492</v>
      </c>
      <c r="L49" s="79">
        <f t="shared" si="52"/>
        <v>0.19926988141538024</v>
      </c>
      <c r="M49" s="78">
        <f t="shared" si="52"/>
        <v>0.17137007212098107</v>
      </c>
      <c r="N49" s="79">
        <f t="shared" si="52"/>
        <v>0.10184749990961348</v>
      </c>
      <c r="O49" s="79">
        <f t="shared" si="52"/>
        <v>0.16791026997150665</v>
      </c>
      <c r="P49" s="79">
        <f t="shared" si="52"/>
        <v>0.19106705742054156</v>
      </c>
      <c r="Q49" s="79">
        <f t="shared" si="52"/>
        <v>0.21128913685911946</v>
      </c>
      <c r="R49" s="78">
        <f t="shared" si="52"/>
        <v>0.16903244939700415</v>
      </c>
      <c r="S49" s="79">
        <f t="shared" si="52"/>
        <v>0.14865224609516808</v>
      </c>
      <c r="T49" s="79">
        <f t="shared" si="52"/>
        <v>0.11137963695306169</v>
      </c>
      <c r="U49" s="79">
        <f t="shared" si="52"/>
        <v>0.13613483103138674</v>
      </c>
      <c r="V49" s="79">
        <f t="shared" si="52"/>
        <v>0.14418501002797926</v>
      </c>
      <c r="W49" s="78">
        <f t="shared" si="52"/>
        <v>0.13509118223319899</v>
      </c>
      <c r="X49" s="79">
        <f t="shared" ref="X49:Y49" si="53">+X42/X7</f>
        <v>7.243936034415388E-2</v>
      </c>
      <c r="Y49" s="79">
        <f t="shared" si="53"/>
        <v>0.10697105738954747</v>
      </c>
      <c r="Z49" s="79">
        <f t="shared" ref="Z49:AB49" si="54">+Z42/Z7</f>
        <v>0.11846482204318656</v>
      </c>
      <c r="AA49" s="79">
        <f t="shared" si="54"/>
        <v>8.5280655263791832E-2</v>
      </c>
      <c r="AB49" s="78">
        <f t="shared" si="54"/>
        <v>9.5709459384199794E-2</v>
      </c>
      <c r="AC49" s="79">
        <f>+AC42/AC7</f>
        <v>-0.18111015370931427</v>
      </c>
      <c r="AD49" s="26"/>
      <c r="AE49" s="26"/>
      <c r="AF49" s="26"/>
    </row>
    <row r="50" spans="2:32">
      <c r="B50" s="235" t="s">
        <v>119</v>
      </c>
      <c r="C50" s="235"/>
      <c r="D50" s="79">
        <f t="shared" ref="D50:W50" si="55">+D43/D8</f>
        <v>-9.4886663152344728E-4</v>
      </c>
      <c r="E50" s="79">
        <f t="shared" si="55"/>
        <v>4.2712265896809549E-2</v>
      </c>
      <c r="F50" s="79">
        <f t="shared" si="55"/>
        <v>5.95091282795309E-2</v>
      </c>
      <c r="G50" s="79">
        <f t="shared" si="55"/>
        <v>5.285089948165466E-2</v>
      </c>
      <c r="H50" s="78">
        <f t="shared" si="55"/>
        <v>3.9176268077246869E-2</v>
      </c>
      <c r="I50" s="79">
        <f t="shared" si="55"/>
        <v>5.5659775272206856E-2</v>
      </c>
      <c r="J50" s="79">
        <f t="shared" si="55"/>
        <v>9.9756132042129061E-2</v>
      </c>
      <c r="K50" s="79">
        <f t="shared" si="55"/>
        <v>9.1852324429595567E-2</v>
      </c>
      <c r="L50" s="79">
        <f t="shared" si="55"/>
        <v>4.9515058703420135E-2</v>
      </c>
      <c r="M50" s="78">
        <f t="shared" si="55"/>
        <v>7.4807828405342974E-2</v>
      </c>
      <c r="N50" s="79">
        <f t="shared" si="55"/>
        <v>-5.0028743222037377E-3</v>
      </c>
      <c r="O50" s="79">
        <f t="shared" si="55"/>
        <v>3.5424676121862189E-2</v>
      </c>
      <c r="P50" s="79">
        <f t="shared" si="55"/>
        <v>7.5956461461313851E-2</v>
      </c>
      <c r="Q50" s="79">
        <f t="shared" si="55"/>
        <v>4.1210329807093923E-2</v>
      </c>
      <c r="R50" s="78">
        <f t="shared" si="55"/>
        <v>3.7429698356112429E-2</v>
      </c>
      <c r="S50" s="79">
        <f t="shared" si="55"/>
        <v>3.1367426021606422E-2</v>
      </c>
      <c r="T50" s="79">
        <f t="shared" si="55"/>
        <v>2.8749597447082571E-2</v>
      </c>
      <c r="U50" s="79">
        <f t="shared" si="55"/>
        <v>8.3334525325056127E-2</v>
      </c>
      <c r="V50" s="79">
        <f t="shared" si="55"/>
        <v>4.4270599166741635E-2</v>
      </c>
      <c r="W50" s="78">
        <f t="shared" si="55"/>
        <v>4.7169500400982875E-2</v>
      </c>
      <c r="X50" s="79">
        <f t="shared" ref="X50:Y50" si="56">+X43/X8</f>
        <v>-7.8501546868778777E-2</v>
      </c>
      <c r="Y50" s="79">
        <f t="shared" si="56"/>
        <v>-7.7778980995181116E-2</v>
      </c>
      <c r="Z50" s="79">
        <f t="shared" ref="Z50:AB50" si="57">+Z43/Z8</f>
        <v>-5.3569996524900437E-2</v>
      </c>
      <c r="AA50" s="79">
        <f t="shared" si="57"/>
        <v>-8.6342933221217846E-2</v>
      </c>
      <c r="AB50" s="78">
        <f t="shared" si="57"/>
        <v>-7.3860783119366391E-2</v>
      </c>
      <c r="AC50" s="79">
        <f>+AC43/AC8</f>
        <v>-0.27781622972128905</v>
      </c>
      <c r="AD50" s="26"/>
      <c r="AE50" s="26"/>
      <c r="AF50" s="26"/>
    </row>
    <row r="51" spans="2:32">
      <c r="B51" s="77" t="s">
        <v>7</v>
      </c>
      <c r="C51" s="77"/>
      <c r="D51" s="79" t="s">
        <v>30</v>
      </c>
      <c r="E51" s="79" t="s">
        <v>30</v>
      </c>
      <c r="F51" s="79" t="s">
        <v>30</v>
      </c>
      <c r="G51" s="79" t="s">
        <v>30</v>
      </c>
      <c r="H51" s="78" t="s">
        <v>30</v>
      </c>
      <c r="I51" s="79" t="s">
        <v>30</v>
      </c>
      <c r="J51" s="79" t="s">
        <v>30</v>
      </c>
      <c r="K51" s="79" t="s">
        <v>30</v>
      </c>
      <c r="L51" s="79" t="s">
        <v>30</v>
      </c>
      <c r="M51" s="78" t="s">
        <v>30</v>
      </c>
      <c r="N51" s="79" t="s">
        <v>30</v>
      </c>
      <c r="O51" s="79" t="s">
        <v>30</v>
      </c>
      <c r="P51" s="79" t="s">
        <v>30</v>
      </c>
      <c r="Q51" s="79" t="s">
        <v>30</v>
      </c>
      <c r="R51" s="78" t="s">
        <v>30</v>
      </c>
      <c r="S51" s="79" t="s">
        <v>30</v>
      </c>
      <c r="T51" s="79" t="s">
        <v>30</v>
      </c>
      <c r="U51" s="79" t="s">
        <v>30</v>
      </c>
      <c r="V51" s="79" t="s">
        <v>30</v>
      </c>
      <c r="W51" s="78" t="s">
        <v>30</v>
      </c>
      <c r="X51" s="79" t="s">
        <v>30</v>
      </c>
      <c r="Y51" s="79" t="s">
        <v>30</v>
      </c>
      <c r="Z51" s="79" t="s">
        <v>30</v>
      </c>
      <c r="AA51" s="79" t="s">
        <v>30</v>
      </c>
      <c r="AB51" s="78" t="s">
        <v>30</v>
      </c>
      <c r="AC51" s="79" t="s">
        <v>30</v>
      </c>
      <c r="AD51" s="26"/>
      <c r="AE51" s="26"/>
      <c r="AF51" s="26"/>
    </row>
    <row r="52" spans="2:32" s="15" customFormat="1">
      <c r="B52" s="80" t="s">
        <v>152</v>
      </c>
      <c r="C52" s="80"/>
      <c r="D52" s="82">
        <f t="shared" ref="D52:W52" si="58">+D45/D10</f>
        <v>0.22978455630198158</v>
      </c>
      <c r="E52" s="82">
        <f t="shared" si="58"/>
        <v>0.22988413089687176</v>
      </c>
      <c r="F52" s="82">
        <f t="shared" si="58"/>
        <v>0.22329624637899026</v>
      </c>
      <c r="G52" s="82">
        <f t="shared" si="58"/>
        <v>0.20046146442438917</v>
      </c>
      <c r="H52" s="81">
        <f t="shared" si="58"/>
        <v>0.22057681188397033</v>
      </c>
      <c r="I52" s="82">
        <f t="shared" si="58"/>
        <v>0.24779446752518494</v>
      </c>
      <c r="J52" s="82">
        <f t="shared" si="58"/>
        <v>0.22852981749605444</v>
      </c>
      <c r="K52" s="82">
        <f t="shared" si="58"/>
        <v>0.17988247887824887</v>
      </c>
      <c r="L52" s="82">
        <f t="shared" si="58"/>
        <v>0.1968248151866937</v>
      </c>
      <c r="M52" s="81">
        <f t="shared" si="58"/>
        <v>0.21354234739321798</v>
      </c>
      <c r="N52" s="82">
        <f t="shared" si="58"/>
        <v>0.2304466145847559</v>
      </c>
      <c r="O52" s="82">
        <f t="shared" si="58"/>
        <v>0.19152335557250602</v>
      </c>
      <c r="P52" s="82">
        <f t="shared" si="58"/>
        <v>0.18665765051531974</v>
      </c>
      <c r="Q52" s="82">
        <f t="shared" si="58"/>
        <v>0.17531768009053575</v>
      </c>
      <c r="R52" s="81">
        <f t="shared" si="58"/>
        <v>0.1962351367964954</v>
      </c>
      <c r="S52" s="82">
        <f t="shared" si="58"/>
        <v>0.19992128445954901</v>
      </c>
      <c r="T52" s="82">
        <f t="shared" si="58"/>
        <v>0.17471575901891154</v>
      </c>
      <c r="U52" s="82">
        <f t="shared" si="58"/>
        <v>0.17930129663201358</v>
      </c>
      <c r="V52" s="82">
        <f t="shared" si="58"/>
        <v>0.17087589106091944</v>
      </c>
      <c r="W52" s="81">
        <f t="shared" si="58"/>
        <v>0.18139126008257839</v>
      </c>
      <c r="X52" s="82">
        <f t="shared" ref="X52:Y52" si="59">+X45/X10</f>
        <v>0.14843502537516351</v>
      </c>
      <c r="Y52" s="82">
        <f t="shared" si="59"/>
        <v>0.12695223828657026</v>
      </c>
      <c r="Z52" s="82">
        <f t="shared" ref="Z52:AB52" si="60">+Z45/Z10</f>
        <v>0.13521046048614149</v>
      </c>
      <c r="AA52" s="82">
        <f t="shared" si="60"/>
        <v>0.10369319097248086</v>
      </c>
      <c r="AB52" s="81">
        <f t="shared" si="60"/>
        <v>0.12915963519889867</v>
      </c>
      <c r="AC52" s="82">
        <f>+AC45/AC10</f>
        <v>-0.1105804906696288</v>
      </c>
      <c r="AD52" s="26"/>
      <c r="AE52" s="26"/>
      <c r="AF52" s="26"/>
    </row>
    <row r="53" spans="2:32">
      <c r="B53" s="77"/>
      <c r="C53" s="77"/>
      <c r="D53" s="76"/>
      <c r="E53" s="76"/>
      <c r="F53" s="76"/>
      <c r="G53" s="76"/>
      <c r="H53" s="75"/>
      <c r="I53" s="76"/>
      <c r="J53" s="76"/>
      <c r="K53" s="76"/>
      <c r="L53" s="76"/>
      <c r="M53" s="75"/>
      <c r="N53" s="76"/>
      <c r="O53" s="76"/>
      <c r="P53" s="76"/>
      <c r="Q53" s="76"/>
      <c r="R53" s="75"/>
      <c r="S53" s="76"/>
      <c r="T53" s="76"/>
      <c r="U53" s="76"/>
      <c r="V53" s="76"/>
      <c r="W53" s="75"/>
      <c r="X53" s="76"/>
      <c r="Y53" s="76"/>
      <c r="Z53" s="76"/>
      <c r="AA53" s="76"/>
      <c r="AB53" s="75"/>
      <c r="AC53" s="76"/>
      <c r="AD53" s="26"/>
      <c r="AE53" s="26"/>
      <c r="AF53" s="26"/>
    </row>
    <row r="54" spans="2:32">
      <c r="B54" s="74" t="s">
        <v>5</v>
      </c>
      <c r="C54" s="74"/>
      <c r="D54" s="76"/>
      <c r="E54" s="76"/>
      <c r="F54" s="76"/>
      <c r="G54" s="76"/>
      <c r="H54" s="75"/>
      <c r="I54" s="76"/>
      <c r="J54" s="76"/>
      <c r="K54" s="76"/>
      <c r="L54" s="76"/>
      <c r="M54" s="75"/>
      <c r="N54" s="76"/>
      <c r="O54" s="76"/>
      <c r="P54" s="76"/>
      <c r="Q54" s="76"/>
      <c r="R54" s="75"/>
      <c r="S54" s="76"/>
      <c r="T54" s="76"/>
      <c r="U54" s="76"/>
      <c r="V54" s="76"/>
      <c r="W54" s="75"/>
      <c r="X54" s="76"/>
      <c r="Y54" s="76"/>
      <c r="Z54" s="76"/>
      <c r="AA54" s="76"/>
      <c r="AB54" s="75"/>
      <c r="AC54" s="76"/>
      <c r="AD54" s="26"/>
      <c r="AE54" s="26"/>
      <c r="AF54" s="26"/>
    </row>
    <row r="55" spans="2:32">
      <c r="B55" s="77" t="s">
        <v>141</v>
      </c>
      <c r="C55" s="77"/>
      <c r="D55" s="79" t="s">
        <v>30</v>
      </c>
      <c r="E55" s="79" t="s">
        <v>30</v>
      </c>
      <c r="F55" s="79" t="s">
        <v>30</v>
      </c>
      <c r="G55" s="79" t="s">
        <v>30</v>
      </c>
      <c r="H55" s="78" t="s">
        <v>30</v>
      </c>
      <c r="I55" s="79">
        <f t="shared" ref="I55:I59" si="61">IFERROR((I41-D41)/ABS(D41),"n/a")</f>
        <v>0.1746053933164167</v>
      </c>
      <c r="J55" s="79">
        <f t="shared" ref="J55:J59" si="62">IFERROR((J41-E41)/ABS(E41),"n/a")</f>
        <v>0.18614694577603444</v>
      </c>
      <c r="K55" s="79">
        <f t="shared" ref="K55:K59" si="63">IFERROR((K41-F41)/ABS(F41),"n/a")</f>
        <v>-0.16006409164466423</v>
      </c>
      <c r="L55" s="79">
        <f t="shared" ref="L55:L59" si="64">IFERROR((L41-G41)/ABS(G41),"n/a")</f>
        <v>7.3865363185087796E-2</v>
      </c>
      <c r="M55" s="78">
        <f t="shared" ref="M55:M59" si="65">IFERROR((M41-H41)/ABS(H41),"n/a")</f>
        <v>6.376686693942972E-2</v>
      </c>
      <c r="N55" s="79">
        <f t="shared" ref="N55:N59" si="66">IFERROR((N41-I41)/ABS(I41),"n/a")</f>
        <v>4.8259385040689148E-2</v>
      </c>
      <c r="O55" s="79">
        <f t="shared" ref="O55:O59" si="67">IFERROR((O41-J41)/ABS(J41),"n/a")</f>
        <v>-4.6640209300995078E-2</v>
      </c>
      <c r="P55" s="79">
        <f t="shared" ref="P55:P59" si="68">IFERROR((P41-K41)/ABS(K41),"n/a")</f>
        <v>9.0698219751944309E-2</v>
      </c>
      <c r="Q55" s="79">
        <f t="shared" ref="Q55:Q59" si="69">IFERROR((Q41-L41)/ABS(L41),"n/a")</f>
        <v>-4.3613872477918675E-2</v>
      </c>
      <c r="R55" s="78">
        <f t="shared" ref="R55:AB59" si="70">IFERROR((R41-M41)/ABS(M41),"n/a")</f>
        <v>1.1503331373436393E-2</v>
      </c>
      <c r="S55" s="79">
        <f t="shared" si="70"/>
        <v>-7.5033838361787022E-2</v>
      </c>
      <c r="T55" s="79">
        <f t="shared" si="70"/>
        <v>6.9348362176199788E-2</v>
      </c>
      <c r="U55" s="79">
        <f t="shared" si="70"/>
        <v>6.0628246696649728E-2</v>
      </c>
      <c r="V55" s="79">
        <f t="shared" si="70"/>
        <v>1.988841281094892E-2</v>
      </c>
      <c r="W55" s="78">
        <f t="shared" si="70"/>
        <v>1.2303365143144042E-2</v>
      </c>
      <c r="X55" s="79">
        <f t="shared" si="70"/>
        <v>-8.8144634048478859E-2</v>
      </c>
      <c r="Y55" s="79">
        <f t="shared" si="70"/>
        <v>-0.18472166242353455</v>
      </c>
      <c r="Z55" s="79">
        <f t="shared" si="70"/>
        <v>-0.12925952709661892</v>
      </c>
      <c r="AA55" s="79">
        <f t="shared" si="70"/>
        <v>-0.1722772636325717</v>
      </c>
      <c r="AB55" s="78">
        <f t="shared" si="70"/>
        <v>-0.14153406076386829</v>
      </c>
      <c r="AC55" s="79">
        <f>IFERROR((AC41-X41)/ABS(X41),"n/a")</f>
        <v>-0.88625680740479984</v>
      </c>
      <c r="AD55" s="350"/>
      <c r="AE55" s="26"/>
      <c r="AF55" s="26"/>
    </row>
    <row r="56" spans="2:32">
      <c r="B56" s="236" t="s">
        <v>118</v>
      </c>
      <c r="C56" s="236"/>
      <c r="D56" s="79" t="s">
        <v>30</v>
      </c>
      <c r="E56" s="79" t="s">
        <v>30</v>
      </c>
      <c r="F56" s="79" t="s">
        <v>30</v>
      </c>
      <c r="G56" s="79" t="s">
        <v>30</v>
      </c>
      <c r="H56" s="78" t="s">
        <v>30</v>
      </c>
      <c r="I56" s="79">
        <f t="shared" si="61"/>
        <v>0.82437547312641912</v>
      </c>
      <c r="J56" s="79">
        <f t="shared" si="62"/>
        <v>-0.1012671294743088</v>
      </c>
      <c r="K56" s="79">
        <f t="shared" si="63"/>
        <v>-0.28925993914552262</v>
      </c>
      <c r="L56" s="79">
        <f t="shared" si="64"/>
        <v>7.1514716070924883E-2</v>
      </c>
      <c r="M56" s="78">
        <f t="shared" si="65"/>
        <v>1.1265409178672178E-2</v>
      </c>
      <c r="N56" s="79">
        <f t="shared" si="66"/>
        <v>-0.37060325566549651</v>
      </c>
      <c r="O56" s="79">
        <f t="shared" si="67"/>
        <v>1.1916726489589965E-2</v>
      </c>
      <c r="P56" s="79">
        <f t="shared" si="68"/>
        <v>0.40015567506368444</v>
      </c>
      <c r="Q56" s="79">
        <f t="shared" si="69"/>
        <v>3.9297859092868211E-2</v>
      </c>
      <c r="R56" s="78">
        <f t="shared" si="70"/>
        <v>1.2887638881749035E-2</v>
      </c>
      <c r="S56" s="79">
        <f t="shared" si="70"/>
        <v>0.55748263096506012</v>
      </c>
      <c r="T56" s="79">
        <f t="shared" si="70"/>
        <v>-0.35263904653802469</v>
      </c>
      <c r="U56" s="79">
        <f t="shared" si="70"/>
        <v>-0.27970384595946796</v>
      </c>
      <c r="V56" s="79">
        <f t="shared" si="70"/>
        <v>-0.32910896564436987</v>
      </c>
      <c r="W56" s="78">
        <f t="shared" si="70"/>
        <v>-0.19419714062001531</v>
      </c>
      <c r="X56" s="79">
        <f t="shared" si="70"/>
        <v>-0.49777625423288463</v>
      </c>
      <c r="Y56" s="79">
        <f t="shared" si="70"/>
        <v>-6.7067023188529156E-3</v>
      </c>
      <c r="Z56" s="79">
        <f t="shared" si="70"/>
        <v>-0.13544992106647941</v>
      </c>
      <c r="AA56" s="79">
        <f t="shared" si="70"/>
        <v>-0.39208682511333975</v>
      </c>
      <c r="AB56" s="78">
        <f t="shared" si="70"/>
        <v>-0.27637255789682341</v>
      </c>
      <c r="AC56" s="79">
        <f>IFERROR((AC42-X42)/ABS(X42),"n/a")</f>
        <v>-3.1121872062038123</v>
      </c>
      <c r="AD56" s="26"/>
      <c r="AE56" s="26"/>
      <c r="AF56" s="26"/>
    </row>
    <row r="57" spans="2:32">
      <c r="B57" s="236" t="s">
        <v>119</v>
      </c>
      <c r="C57" s="236"/>
      <c r="D57" s="79" t="s">
        <v>30</v>
      </c>
      <c r="E57" s="79" t="s">
        <v>30</v>
      </c>
      <c r="F57" s="79" t="s">
        <v>30</v>
      </c>
      <c r="G57" s="79" t="s">
        <v>30</v>
      </c>
      <c r="H57" s="78" t="s">
        <v>30</v>
      </c>
      <c r="I57" s="79" t="s">
        <v>177</v>
      </c>
      <c r="J57" s="79">
        <f t="shared" si="62"/>
        <v>2.2611207394569597</v>
      </c>
      <c r="K57" s="79">
        <f t="shared" si="63"/>
        <v>1.2230800487606666</v>
      </c>
      <c r="L57" s="79">
        <f t="shared" si="64"/>
        <v>0.35240384615384623</v>
      </c>
      <c r="M57" s="78">
        <f t="shared" si="65"/>
        <v>1.6951571520205253</v>
      </c>
      <c r="N57" s="79" t="s">
        <v>177</v>
      </c>
      <c r="O57" s="79">
        <f t="shared" si="67"/>
        <v>-0.61151461470327717</v>
      </c>
      <c r="P57" s="79">
        <f t="shared" si="68"/>
        <v>-5.867300310729278E-2</v>
      </c>
      <c r="Q57" s="79">
        <f t="shared" si="69"/>
        <v>-5.830074653395096E-2</v>
      </c>
      <c r="R57" s="78">
        <f t="shared" si="70"/>
        <v>-0.42464449336585941</v>
      </c>
      <c r="S57" s="79" t="s">
        <v>177</v>
      </c>
      <c r="T57" s="79">
        <f t="shared" si="70"/>
        <v>-0.10442316461468391</v>
      </c>
      <c r="U57" s="79">
        <f t="shared" si="70"/>
        <v>0.13126213592232938</v>
      </c>
      <c r="V57" s="79">
        <f t="shared" si="70"/>
        <v>0.11513778784447164</v>
      </c>
      <c r="W57" s="78">
        <f t="shared" si="70"/>
        <v>0.33205791106514992</v>
      </c>
      <c r="X57" s="79">
        <f t="shared" si="70"/>
        <v>-3.6754076555919615</v>
      </c>
      <c r="Y57" s="79">
        <f t="shared" si="70"/>
        <v>-3.9256619144602873</v>
      </c>
      <c r="Z57" s="79">
        <f t="shared" si="70"/>
        <v>-1.687950566426365</v>
      </c>
      <c r="AA57" s="79">
        <f t="shared" si="70"/>
        <v>-3.0856465809072424</v>
      </c>
      <c r="AB57" s="78">
        <f t="shared" si="70"/>
        <v>-2.679399593199288</v>
      </c>
      <c r="AC57" s="79">
        <f>IFERROR((AC43-X43)/ABS(X43),"n/a")</f>
        <v>-1.8784333744101867</v>
      </c>
      <c r="AD57" s="26"/>
      <c r="AE57" s="26"/>
      <c r="AF57" s="26"/>
    </row>
    <row r="58" spans="2:32">
      <c r="B58" s="77" t="s">
        <v>142</v>
      </c>
      <c r="C58" s="77"/>
      <c r="D58" s="79" t="s">
        <v>30</v>
      </c>
      <c r="E58" s="79" t="s">
        <v>30</v>
      </c>
      <c r="F58" s="79" t="s">
        <v>30</v>
      </c>
      <c r="G58" s="79" t="s">
        <v>30</v>
      </c>
      <c r="H58" s="78" t="s">
        <v>30</v>
      </c>
      <c r="I58" s="79">
        <f t="shared" si="61"/>
        <v>5.3609900295610979E-3</v>
      </c>
      <c r="J58" s="79">
        <f t="shared" si="62"/>
        <v>1.1294917287220705E-2</v>
      </c>
      <c r="K58" s="79">
        <f t="shared" si="63"/>
        <v>0.25899700708080903</v>
      </c>
      <c r="L58" s="79">
        <f t="shared" si="64"/>
        <v>-8.3862309887958147E-2</v>
      </c>
      <c r="M58" s="78">
        <f t="shared" si="65"/>
        <v>6.0111846233445967E-2</v>
      </c>
      <c r="N58" s="79">
        <f t="shared" si="66"/>
        <v>5.58382026999793E-2</v>
      </c>
      <c r="O58" s="79">
        <f t="shared" si="67"/>
        <v>-0.21890006571298556</v>
      </c>
      <c r="P58" s="79">
        <f t="shared" si="68"/>
        <v>-0.19980790069943868</v>
      </c>
      <c r="Q58" s="79">
        <f t="shared" si="69"/>
        <v>-5.4320696499813088E-2</v>
      </c>
      <c r="R58" s="78">
        <f t="shared" si="70"/>
        <v>-0.10143654432907601</v>
      </c>
      <c r="S58" s="79">
        <f t="shared" si="70"/>
        <v>-0.25638221250033272</v>
      </c>
      <c r="T58" s="79">
        <f t="shared" si="70"/>
        <v>-1.175689966201506E-2</v>
      </c>
      <c r="U58" s="79">
        <f t="shared" si="70"/>
        <v>0.11960917133649471</v>
      </c>
      <c r="V58" s="79">
        <f t="shared" si="70"/>
        <v>0.26139392696702468</v>
      </c>
      <c r="W58" s="78">
        <f t="shared" si="70"/>
        <v>5.1425472410383068E-2</v>
      </c>
      <c r="X58" s="79">
        <f t="shared" si="70"/>
        <v>-4.0234234998653149E-4</v>
      </c>
      <c r="Y58" s="79">
        <f t="shared" si="70"/>
        <v>-1.9756527441899006E-2</v>
      </c>
      <c r="Z58" s="79">
        <f t="shared" si="70"/>
        <v>-8.4168803916997478E-2</v>
      </c>
      <c r="AA58" s="79">
        <f t="shared" si="70"/>
        <v>-0.28333838077932572</v>
      </c>
      <c r="AB58" s="78">
        <f t="shared" si="70"/>
        <v>-8.8673864780331055E-2</v>
      </c>
      <c r="AC58" s="79">
        <f>IFERROR((AC44-X44)/ABS(X44),"n/a")</f>
        <v>2.78233105783556E-2</v>
      </c>
      <c r="AD58" s="26"/>
      <c r="AE58" s="26"/>
      <c r="AF58" s="26"/>
    </row>
    <row r="59" spans="2:32">
      <c r="B59" s="80" t="s">
        <v>143</v>
      </c>
      <c r="C59" s="80"/>
      <c r="D59" s="82" t="s">
        <v>30</v>
      </c>
      <c r="E59" s="82" t="s">
        <v>30</v>
      </c>
      <c r="F59" s="82" t="s">
        <v>30</v>
      </c>
      <c r="G59" s="82" t="s">
        <v>30</v>
      </c>
      <c r="H59" s="81" t="s">
        <v>30</v>
      </c>
      <c r="I59" s="82">
        <f t="shared" si="61"/>
        <v>0.30486990510148465</v>
      </c>
      <c r="J59" s="82">
        <f t="shared" si="62"/>
        <v>0.18833705528794456</v>
      </c>
      <c r="K59" s="82">
        <f t="shared" si="63"/>
        <v>-0.13902834192871191</v>
      </c>
      <c r="L59" s="82">
        <f t="shared" si="64"/>
        <v>7.3986622029583685E-2</v>
      </c>
      <c r="M59" s="81">
        <f t="shared" si="65"/>
        <v>0.10297884719914881</v>
      </c>
      <c r="N59" s="82">
        <f t="shared" si="66"/>
        <v>-9.6248650171368733E-3</v>
      </c>
      <c r="O59" s="82">
        <f t="shared" si="67"/>
        <v>-0.1069821860294158</v>
      </c>
      <c r="P59" s="82">
        <f t="shared" si="68"/>
        <v>0.11388303582077693</v>
      </c>
      <c r="Q59" s="82">
        <f t="shared" si="69"/>
        <v>-5.3181456304733712E-2</v>
      </c>
      <c r="R59" s="81">
        <f t="shared" si="70"/>
        <v>-1.9728996989009817E-2</v>
      </c>
      <c r="S59" s="82">
        <f t="shared" si="70"/>
        <v>-6.3259694699914895E-2</v>
      </c>
      <c r="T59" s="82">
        <f t="shared" si="70"/>
        <v>-2.9681503553661121E-3</v>
      </c>
      <c r="U59" s="82">
        <f t="shared" si="70"/>
        <v>3.4906754706879761E-2</v>
      </c>
      <c r="V59" s="82">
        <f t="shared" si="70"/>
        <v>2.1157005549590293E-2</v>
      </c>
      <c r="W59" s="81">
        <f t="shared" si="70"/>
        <v>-6.6798933369584474E-3</v>
      </c>
      <c r="X59" s="82">
        <f t="shared" si="70"/>
        <v>-0.21171481204072987</v>
      </c>
      <c r="Y59" s="82">
        <f t="shared" si="70"/>
        <v>-0.26184108008791446</v>
      </c>
      <c r="Z59" s="82">
        <f t="shared" si="70"/>
        <v>-0.23508820334189814</v>
      </c>
      <c r="AA59" s="82">
        <f t="shared" si="70"/>
        <v>-0.38167687503562897</v>
      </c>
      <c r="AB59" s="81">
        <f t="shared" si="70"/>
        <v>-0.26805734554454341</v>
      </c>
      <c r="AC59" s="82">
        <f>IFERROR((AC45-X45)/ABS(X45),"n/a")</f>
        <v>-1.4678291239198265</v>
      </c>
      <c r="AD59" s="26"/>
      <c r="AE59" s="26"/>
      <c r="AF59" s="26"/>
    </row>
    <row r="61" spans="2:32" ht="14.25">
      <c r="B61" s="31" t="s">
        <v>51</v>
      </c>
      <c r="C61" s="31"/>
      <c r="D61" s="31">
        <f>'Non-GAAP Financial Measures'!$B$57</f>
        <v>43959</v>
      </c>
      <c r="E61" s="27"/>
      <c r="F61" s="27"/>
      <c r="H61" s="27"/>
      <c r="I61" s="27"/>
      <c r="J61" s="27"/>
      <c r="M61" s="27"/>
      <c r="N61" s="27"/>
      <c r="O61" s="27"/>
      <c r="P61" s="27"/>
      <c r="Q61" s="27"/>
      <c r="R61" s="27"/>
      <c r="S61" s="27"/>
      <c r="T61" s="27"/>
      <c r="U61" s="27"/>
      <c r="V61" s="27"/>
      <c r="W61" s="27"/>
      <c r="X61" s="27"/>
      <c r="Y61" s="27"/>
      <c r="Z61" s="27"/>
      <c r="AA61" s="27"/>
      <c r="AB61" s="27"/>
      <c r="AC61" s="27"/>
    </row>
    <row r="62" spans="2:32" ht="15.75">
      <c r="B62" s="63"/>
      <c r="C62" s="63"/>
      <c r="D62" s="27"/>
      <c r="E62" s="27"/>
      <c r="F62" s="27"/>
      <c r="H62" s="27"/>
      <c r="I62" s="27"/>
      <c r="J62" s="27"/>
      <c r="M62" s="27"/>
      <c r="N62" s="27"/>
      <c r="O62" s="27"/>
      <c r="P62" s="27"/>
      <c r="Q62" s="27"/>
      <c r="R62" s="27"/>
      <c r="S62" s="27"/>
      <c r="T62" s="27"/>
      <c r="U62" s="27"/>
      <c r="V62" s="27"/>
      <c r="W62" s="27"/>
      <c r="X62" s="27"/>
      <c r="Y62" s="27"/>
      <c r="Z62" s="27"/>
      <c r="AA62" s="27"/>
      <c r="AB62" s="27"/>
      <c r="AC62" s="27"/>
    </row>
    <row r="63" spans="2:32">
      <c r="D63" s="27"/>
      <c r="E63" s="27"/>
      <c r="F63" s="27"/>
      <c r="H63" s="27"/>
      <c r="I63" s="27"/>
      <c r="J63" s="27"/>
      <c r="M63" s="27"/>
      <c r="N63" s="27"/>
      <c r="O63" s="27"/>
      <c r="P63" s="27"/>
      <c r="Q63" s="27"/>
      <c r="R63" s="27"/>
      <c r="S63" s="27"/>
      <c r="T63" s="27"/>
      <c r="U63" s="27"/>
      <c r="V63" s="27"/>
      <c r="W63" s="27"/>
      <c r="X63" s="27"/>
      <c r="Y63" s="27"/>
      <c r="Z63" s="27"/>
      <c r="AA63" s="27"/>
      <c r="AB63" s="27"/>
      <c r="AC63" s="27"/>
    </row>
    <row r="64" spans="2:32">
      <c r="D64" s="27"/>
      <c r="E64" s="27"/>
      <c r="F64" s="27"/>
      <c r="H64" s="27"/>
      <c r="I64" s="27"/>
      <c r="J64" s="27"/>
      <c r="M64" s="27"/>
      <c r="N64" s="27"/>
      <c r="O64" s="27"/>
      <c r="P64" s="27"/>
      <c r="Q64" s="27"/>
      <c r="R64" s="27"/>
      <c r="S64" s="27"/>
      <c r="T64" s="27"/>
      <c r="U64" s="27"/>
      <c r="V64" s="27"/>
      <c r="W64" s="27"/>
      <c r="X64" s="27"/>
      <c r="Y64" s="27"/>
      <c r="Z64" s="27"/>
      <c r="AA64" s="27"/>
      <c r="AB64" s="27"/>
      <c r="AC64" s="27"/>
    </row>
    <row r="65" spans="4:29">
      <c r="D65" s="27"/>
      <c r="E65" s="27"/>
      <c r="F65" s="27"/>
      <c r="H65" s="27"/>
      <c r="I65" s="27"/>
      <c r="J65" s="27"/>
      <c r="M65" s="27"/>
      <c r="N65" s="27"/>
      <c r="O65" s="27"/>
      <c r="P65" s="27"/>
      <c r="Q65" s="27"/>
      <c r="R65" s="27"/>
      <c r="S65" s="27"/>
      <c r="T65" s="27"/>
      <c r="U65" s="27"/>
      <c r="V65" s="27"/>
      <c r="W65" s="27"/>
      <c r="X65" s="27"/>
      <c r="Y65" s="27"/>
      <c r="Z65" s="27"/>
      <c r="AA65" s="27"/>
      <c r="AB65" s="27"/>
      <c r="AC65" s="27"/>
    </row>
    <row r="66" spans="4:29">
      <c r="D66" s="27"/>
      <c r="E66" s="27"/>
      <c r="F66" s="27"/>
      <c r="H66" s="27"/>
      <c r="I66" s="27"/>
      <c r="J66" s="27"/>
      <c r="M66" s="27"/>
      <c r="N66" s="27"/>
      <c r="O66" s="27"/>
      <c r="P66" s="27"/>
      <c r="Q66" s="27"/>
      <c r="R66" s="27"/>
      <c r="S66" s="27"/>
      <c r="T66" s="27"/>
      <c r="U66" s="27"/>
      <c r="V66" s="27"/>
      <c r="W66" s="27"/>
      <c r="X66" s="27"/>
      <c r="Y66" s="27"/>
      <c r="Z66" s="27"/>
      <c r="AA66" s="27"/>
      <c r="AB66" s="27"/>
      <c r="AC66" s="27"/>
    </row>
  </sheetData>
  <pageMargins left="0.7" right="0.7" top="0.75" bottom="0.75" header="0.3" footer="0.3"/>
  <pageSetup scale="47" orientation="portrait" r:id="rId1"/>
  <headerFooter>
    <oddHeader>&amp;A</oddHeader>
    <oddFooter>&amp;L&amp;"-,Bold"Sabre Confidential&amp;C&amp;D&amp;RPage &amp;P</oddFooter>
  </headerFooter>
  <ignoredErrors>
    <ignoredError sqref="H5:R9 H19:R23 I13:R17 H40:R44 I34:R38 H4:M4 N4:R4 H18:R18 H11:R12 H25:R29 H31:R33 AB4:AB1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tabColor theme="3" tint="-0.499984740745262"/>
  </sheetPr>
  <dimension ref="A2:AE69"/>
  <sheetViews>
    <sheetView showGridLines="0" zoomScale="80" zoomScaleNormal="80" zoomScaleSheetLayoutView="115" workbookViewId="0">
      <pane xSplit="2" ySplit="4" topLeftCell="C5" activePane="bottomRight" state="frozen"/>
      <selection activeCell="U2" sqref="U2"/>
      <selection pane="topRight" activeCell="U2" sqref="U2"/>
      <selection pane="bottomLeft" activeCell="U2" sqref="U2"/>
      <selection pane="bottomRight" activeCell="B33" sqref="B33"/>
    </sheetView>
  </sheetViews>
  <sheetFormatPr defaultColWidth="9.140625" defaultRowHeight="12.75" outlineLevelCol="1"/>
  <cols>
    <col min="1" max="1" width="3.7109375" style="3" customWidth="1"/>
    <col min="2" max="2" width="73" style="3" bestFit="1" customWidth="1"/>
    <col min="3" max="3" width="3.42578125" style="3" customWidth="1"/>
    <col min="4" max="4" width="13.85546875" style="3" customWidth="1" outlineLevel="1"/>
    <col min="5" max="6" width="10.7109375" style="33" customWidth="1" outlineLevel="1"/>
    <col min="7" max="7" width="10.7109375" style="3" customWidth="1" outlineLevel="1"/>
    <col min="8" max="8" width="10.7109375" style="3" customWidth="1"/>
    <col min="9" max="12" width="10.7109375" style="3" customWidth="1" outlineLevel="1"/>
    <col min="13" max="13" width="10.7109375" style="3" customWidth="1"/>
    <col min="14" max="17" width="10.7109375" style="3" customWidth="1" outlineLevel="1"/>
    <col min="18" max="18" width="10.7109375" style="3" customWidth="1"/>
    <col min="19" max="22" width="10.7109375" style="3" customWidth="1" outlineLevel="1"/>
    <col min="23" max="23" width="10.7109375" style="3" customWidth="1"/>
    <col min="24" max="27" width="10.7109375" style="3" customWidth="1" outlineLevel="1"/>
    <col min="28" max="28" width="10.7109375" style="3" customWidth="1"/>
    <col min="29" max="29" width="10.7109375" style="3" customWidth="1" outlineLevel="1"/>
    <col min="30" max="34" width="9.140625" style="3"/>
    <col min="35" max="35" width="9.140625" style="3" customWidth="1"/>
    <col min="36" max="16384" width="9.140625" style="3"/>
  </cols>
  <sheetData>
    <row r="2" spans="1:30" ht="26.25">
      <c r="B2" s="88" t="s">
        <v>39</v>
      </c>
      <c r="C2" s="352"/>
      <c r="I2" s="33"/>
      <c r="N2" s="33"/>
      <c r="O2" s="33"/>
      <c r="P2" s="33"/>
      <c r="Q2" s="33"/>
      <c r="S2" s="33"/>
      <c r="T2" s="33"/>
      <c r="U2" s="33"/>
      <c r="V2" s="33"/>
      <c r="X2" s="33"/>
      <c r="Y2" s="33"/>
      <c r="Z2" s="33"/>
      <c r="AA2" s="33"/>
      <c r="AC2" s="33"/>
    </row>
    <row r="3" spans="1:30">
      <c r="B3" s="6" t="s">
        <v>20</v>
      </c>
      <c r="C3" s="6"/>
      <c r="I3" s="33"/>
      <c r="N3" s="33"/>
      <c r="O3" s="33"/>
      <c r="P3" s="33"/>
      <c r="Q3" s="33"/>
      <c r="S3" s="33"/>
      <c r="T3" s="33"/>
      <c r="U3" s="33"/>
      <c r="V3" s="33"/>
      <c r="X3" s="33"/>
      <c r="Y3" s="33"/>
      <c r="Z3" s="33"/>
      <c r="AA3" s="33"/>
      <c r="AC3" s="33"/>
    </row>
    <row r="4" spans="1:30" ht="15">
      <c r="B4" s="62"/>
      <c r="C4" s="351"/>
      <c r="D4" s="90" t="s">
        <v>59</v>
      </c>
      <c r="E4" s="90" t="s">
        <v>63</v>
      </c>
      <c r="F4" s="90" t="s">
        <v>65</v>
      </c>
      <c r="G4" s="35" t="s">
        <v>67</v>
      </c>
      <c r="H4" s="34" t="s">
        <v>68</v>
      </c>
      <c r="I4" s="90" t="s">
        <v>72</v>
      </c>
      <c r="J4" s="90" t="s">
        <v>76</v>
      </c>
      <c r="K4" s="90" t="s">
        <v>97</v>
      </c>
      <c r="L4" s="90" t="s">
        <v>101</v>
      </c>
      <c r="M4" s="34" t="s">
        <v>102</v>
      </c>
      <c r="N4" s="90" t="s">
        <v>108</v>
      </c>
      <c r="O4" s="90" t="s">
        <v>110</v>
      </c>
      <c r="P4" s="90" t="s">
        <v>128</v>
      </c>
      <c r="Q4" s="90" t="s">
        <v>129</v>
      </c>
      <c r="R4" s="320">
        <v>2017</v>
      </c>
      <c r="S4" s="90" t="s">
        <v>154</v>
      </c>
      <c r="T4" s="90" t="s">
        <v>178</v>
      </c>
      <c r="U4" s="90" t="s">
        <v>181</v>
      </c>
      <c r="V4" s="90" t="s">
        <v>184</v>
      </c>
      <c r="W4" s="320">
        <v>2018</v>
      </c>
      <c r="X4" s="35" t="s">
        <v>195</v>
      </c>
      <c r="Y4" s="35" t="s">
        <v>201</v>
      </c>
      <c r="Z4" s="35" t="s">
        <v>203</v>
      </c>
      <c r="AA4" s="35" t="s">
        <v>206</v>
      </c>
      <c r="AB4" s="320">
        <v>2019</v>
      </c>
      <c r="AC4" s="35" t="s">
        <v>214</v>
      </c>
    </row>
    <row r="5" spans="1:30">
      <c r="B5" s="91" t="s">
        <v>0</v>
      </c>
      <c r="C5" s="91"/>
      <c r="D5" s="65"/>
      <c r="E5" s="65"/>
      <c r="F5" s="65"/>
      <c r="G5" s="65"/>
      <c r="H5" s="64"/>
      <c r="I5" s="65"/>
      <c r="J5" s="65"/>
      <c r="M5" s="64"/>
      <c r="N5" s="65"/>
      <c r="O5" s="65"/>
      <c r="P5" s="65"/>
      <c r="Q5" s="65"/>
      <c r="R5" s="64"/>
      <c r="S5" s="65"/>
      <c r="T5" s="65"/>
      <c r="U5" s="65"/>
      <c r="V5" s="65"/>
      <c r="W5" s="64"/>
      <c r="X5" s="65"/>
      <c r="Y5" s="65"/>
      <c r="Z5" s="65"/>
      <c r="AA5" s="65"/>
      <c r="AB5" s="64"/>
      <c r="AC5" s="65"/>
    </row>
    <row r="6" spans="1:30">
      <c r="B6" s="92" t="s">
        <v>25</v>
      </c>
      <c r="C6" s="92"/>
      <c r="D6" s="277">
        <f>'Segment Detail'!D22</f>
        <v>507.93</v>
      </c>
      <c r="E6" s="277">
        <f>'Segment Detail'!E22</f>
        <v>494.51499999999999</v>
      </c>
      <c r="F6" s="277">
        <f>'Segment Detail'!F22</f>
        <v>569.18999999999994</v>
      </c>
      <c r="G6" s="277">
        <f>'Segment Detail'!G22</f>
        <v>531.15699999999993</v>
      </c>
      <c r="H6" s="66">
        <f>SUM(D6:G6)</f>
        <v>2102.7919999999995</v>
      </c>
      <c r="I6" s="277">
        <f>'Segment Detail'!I22</f>
        <v>625.476</v>
      </c>
      <c r="J6" s="277">
        <f>'Segment Detail'!J22</f>
        <v>597.91</v>
      </c>
      <c r="K6" s="277">
        <f>'Segment Detail'!K22</f>
        <v>582.36410000000001</v>
      </c>
      <c r="L6" s="277">
        <f>'Segment Detail'!L22</f>
        <v>569.09900000000005</v>
      </c>
      <c r="M6" s="66">
        <f>SUM(I6:L6)</f>
        <v>2374.8490999999999</v>
      </c>
      <c r="N6" s="277">
        <f>'Segment Detail'!N22</f>
        <v>663.47699999999998</v>
      </c>
      <c r="O6" s="277">
        <f>'Segment Detail'!O22</f>
        <v>635.61500000000001</v>
      </c>
      <c r="P6" s="277">
        <f>'Segment Detail'!P22</f>
        <v>632.34899999999993</v>
      </c>
      <c r="Q6" s="277">
        <f>'Segment Detail'!Q22</f>
        <v>619.029</v>
      </c>
      <c r="R6" s="66">
        <f>'Segment Detail'!R22</f>
        <v>2550.4700000000003</v>
      </c>
      <c r="S6" s="277">
        <f>'Segment Detail'!S22</f>
        <v>721.13599999999997</v>
      </c>
      <c r="T6" s="277">
        <f>'Segment Detail'!T22</f>
        <v>719.68499999999995</v>
      </c>
      <c r="U6" s="277">
        <f>'Segment Detail'!U22</f>
        <v>700.19600000000003</v>
      </c>
      <c r="V6" s="277">
        <f>'Segment Detail'!V22</f>
        <v>665.17623461000028</v>
      </c>
      <c r="W6" s="66">
        <f>'Segment Detail'!W22</f>
        <v>2806.1932346100002</v>
      </c>
      <c r="X6" s="277">
        <f>'Segment Detail'!X22</f>
        <v>773.96799999999996</v>
      </c>
      <c r="Y6" s="277">
        <f>'Segment Detail'!Y22</f>
        <v>724.63200000000006</v>
      </c>
      <c r="Z6" s="277">
        <f>'Segment Detail'!Z22</f>
        <v>711.00300000000004</v>
      </c>
      <c r="AA6" s="277">
        <f>'Segment Detail'!AA22</f>
        <v>673.05899999999997</v>
      </c>
      <c r="AB6" s="66">
        <f>'Segment Detail'!AB22</f>
        <v>2882.6620000000003</v>
      </c>
      <c r="AC6" s="277">
        <f>'Segment Detail'!AC22</f>
        <v>427.70300000000003</v>
      </c>
      <c r="AD6" s="350"/>
    </row>
    <row r="7" spans="1:30">
      <c r="A7" s="10"/>
      <c r="B7" s="93" t="s">
        <v>118</v>
      </c>
      <c r="C7" s="93"/>
      <c r="D7" s="278">
        <f>'Segment Detail'!D44</f>
        <v>166.96</v>
      </c>
      <c r="E7" s="278">
        <f>'Segment Detail'!E44</f>
        <v>176.10499999999999</v>
      </c>
      <c r="F7" s="278">
        <f>'Segment Detail'!F44</f>
        <v>177.62299999999999</v>
      </c>
      <c r="G7" s="278">
        <f>'Segment Detail'!G44</f>
        <v>192.22</v>
      </c>
      <c r="H7" s="66">
        <f>'Segment Detail'!H44</f>
        <v>712.90800000000002</v>
      </c>
      <c r="I7" s="278">
        <f>'Segment Detail'!I44</f>
        <v>186.673</v>
      </c>
      <c r="J7" s="278">
        <f>'Segment Detail'!J44</f>
        <v>195.58099999999999</v>
      </c>
      <c r="K7" s="278">
        <f>'Segment Detail'!K44</f>
        <v>202.828</v>
      </c>
      <c r="L7" s="278">
        <f>'Segment Detail'!L44</f>
        <v>209.55500000000001</v>
      </c>
      <c r="M7" s="66">
        <f>'Segment Detail'!M44</f>
        <v>794.63699999999994</v>
      </c>
      <c r="N7" s="278">
        <f>'Segment Detail'!N44</f>
        <v>193.613</v>
      </c>
      <c r="O7" s="278">
        <f>'Segment Detail'!O44</f>
        <v>209.874</v>
      </c>
      <c r="P7" s="278">
        <f>'Segment Detail'!P44</f>
        <v>207.12100000000001</v>
      </c>
      <c r="Q7" s="278">
        <f>'Segment Detail'!Q44</f>
        <v>205.40100000000001</v>
      </c>
      <c r="R7" s="66">
        <f>'Segment Detail'!R44</f>
        <v>816.00900000000001</v>
      </c>
      <c r="S7" s="278">
        <f>'Segment Detail'!S44</f>
        <v>206.60300000000001</v>
      </c>
      <c r="T7" s="278">
        <f>'Segment Detail'!T44</f>
        <v>204.822</v>
      </c>
      <c r="U7" s="278">
        <f>'Segment Detail'!U44</f>
        <v>209.38800000000001</v>
      </c>
      <c r="V7" s="278">
        <f>'Segment Detail'!V44</f>
        <v>201.935</v>
      </c>
      <c r="W7" s="66">
        <f>'Segment Detail'!W44</f>
        <v>822.74800000000005</v>
      </c>
      <c r="X7" s="278">
        <f>'Segment Detail'!X44</f>
        <v>212.92699999999999</v>
      </c>
      <c r="Y7" s="278">
        <f>'Segment Detail'!Y44</f>
        <v>211.833</v>
      </c>
      <c r="Z7" s="278">
        <f>'Segment Detail'!Z44</f>
        <v>208.02799999999999</v>
      </c>
      <c r="AA7" s="278">
        <f>'Segment Detail'!AA44</f>
        <v>207.55</v>
      </c>
      <c r="AB7" s="66">
        <f>'Segment Detail'!AB44</f>
        <v>840.33799999999997</v>
      </c>
      <c r="AC7" s="278">
        <f>'Segment Detail'!AC44</f>
        <v>179.88499999999999</v>
      </c>
      <c r="AD7" s="349"/>
    </row>
    <row r="8" spans="1:30">
      <c r="A8" s="10"/>
      <c r="B8" s="93" t="s">
        <v>119</v>
      </c>
      <c r="C8" s="93"/>
      <c r="D8" s="278">
        <f>'Segment Detail'!D66</f>
        <v>37.94</v>
      </c>
      <c r="E8" s="278">
        <f>'Segment Detail'!E66</f>
        <v>40.527000000000001</v>
      </c>
      <c r="F8" s="278">
        <f>'Segment Detail'!F66</f>
        <v>41.354999999999997</v>
      </c>
      <c r="G8" s="278">
        <f>'Segment Detail'!G66</f>
        <v>39.356000000000002</v>
      </c>
      <c r="H8" s="66">
        <f>'Segment Detail'!H66</f>
        <v>159.178</v>
      </c>
      <c r="I8" s="278">
        <f>'Segment Detail'!I66</f>
        <v>51.707000000000001</v>
      </c>
      <c r="J8" s="278">
        <f>'Segment Detail'!J66</f>
        <v>56.588000000000001</v>
      </c>
      <c r="K8" s="278">
        <f>'Segment Detail'!K66</f>
        <v>59.563000000000002</v>
      </c>
      <c r="L8" s="278">
        <f>'Segment Detail'!L66</f>
        <v>56.811</v>
      </c>
      <c r="M8" s="66">
        <f>'Segment Detail'!M66</f>
        <v>224.66900000000001</v>
      </c>
      <c r="N8" s="278">
        <f>'Segment Detail'!N66</f>
        <v>64.363</v>
      </c>
      <c r="O8" s="278">
        <f>'Segment Detail'!O66</f>
        <v>61.905999999999999</v>
      </c>
      <c r="P8" s="278">
        <f>'Segment Detail'!P66</f>
        <v>67.802000000000007</v>
      </c>
      <c r="Q8" s="278">
        <f>'Segment Detail'!Q66</f>
        <v>64.28</v>
      </c>
      <c r="R8" s="66">
        <f>'Segment Detail'!R66</f>
        <v>258.351</v>
      </c>
      <c r="S8" s="278">
        <f>'Segment Detail'!S66</f>
        <v>68.128</v>
      </c>
      <c r="T8" s="278">
        <f>'Segment Detail'!T66</f>
        <v>68.313999999999993</v>
      </c>
      <c r="U8" s="278">
        <f>'Segment Detail'!U66</f>
        <v>69.911000000000001</v>
      </c>
      <c r="V8" s="278">
        <f>'Segment Detail'!V66</f>
        <v>66.725999999999999</v>
      </c>
      <c r="W8" s="66">
        <f>'Segment Detail'!W66</f>
        <v>273.07900000000001</v>
      </c>
      <c r="X8" s="278">
        <f>'Segment Detail'!X66</f>
        <v>72.831000000000003</v>
      </c>
      <c r="Y8" s="278">
        <f>'Segment Detail'!Y66</f>
        <v>73.876000000000005</v>
      </c>
      <c r="Z8" s="278">
        <f>'Segment Detail'!Z66</f>
        <v>74.817999999999998</v>
      </c>
      <c r="AA8" s="278">
        <f>'Segment Detail'!AA66</f>
        <v>71.355000000000004</v>
      </c>
      <c r="AB8" s="66">
        <f>'Segment Detail'!AB66</f>
        <v>292.88</v>
      </c>
      <c r="AC8" s="278">
        <f>'Segment Detail'!AC66</f>
        <v>59.237000000000002</v>
      </c>
      <c r="AD8" s="349"/>
    </row>
    <row r="9" spans="1:30">
      <c r="A9" s="10"/>
      <c r="B9" s="93" t="s">
        <v>4</v>
      </c>
      <c r="C9" s="93"/>
      <c r="D9" s="278">
        <f>'Segment Detail'!D86</f>
        <v>-2.4820000000000002</v>
      </c>
      <c r="E9" s="278">
        <f>'Segment Detail'!E86</f>
        <v>-4.056</v>
      </c>
      <c r="F9" s="278">
        <f>'Segment Detail'!F86</f>
        <v>-3.1659999999999999</v>
      </c>
      <c r="G9" s="278">
        <f>'Segment Detail'!G86</f>
        <v>-4.2779999999999987</v>
      </c>
      <c r="H9" s="66">
        <f>SUM(D9:G9)</f>
        <v>-13.981999999999999</v>
      </c>
      <c r="I9" s="278">
        <f>'Segment Detail'!I86</f>
        <v>-4.3129999999999997</v>
      </c>
      <c r="J9" s="278">
        <f>'Segment Detail'!J86</f>
        <v>-4.8369999999999997</v>
      </c>
      <c r="K9" s="278">
        <f>'Segment Detail'!K86</f>
        <v>-5.774</v>
      </c>
      <c r="L9" s="278">
        <f>'Segment Detail'!L86</f>
        <v>-5.8440000000000003</v>
      </c>
      <c r="M9" s="66">
        <f>SUM(I9:L9)</f>
        <v>-20.768000000000001</v>
      </c>
      <c r="N9" s="278">
        <f>'Segment Detail'!N86</f>
        <v>-6.1</v>
      </c>
      <c r="O9" s="278">
        <f>'Segment Detail'!O86</f>
        <v>-6.7320000000000002</v>
      </c>
      <c r="P9" s="278">
        <f>'Segment Detail'!P86</f>
        <v>-6.6660000000000004</v>
      </c>
      <c r="Q9" s="278">
        <f>'Segment Detail'!Q86</f>
        <v>-6.847999999999999</v>
      </c>
      <c r="R9" s="66">
        <f>'Segment Detail'!R86</f>
        <v>-26.346</v>
      </c>
      <c r="S9" s="278">
        <f>'Segment Detail'!S86</f>
        <v>-7.4980000000000002</v>
      </c>
      <c r="T9" s="278">
        <f>'Segment Detail'!T86</f>
        <v>-8.4450000000000003</v>
      </c>
      <c r="U9" s="278">
        <f>'Segment Detail'!U86</f>
        <v>-9.2119999999999997</v>
      </c>
      <c r="V9" s="278">
        <f>'Segment Detail'!V86</f>
        <v>-9.909353270000004</v>
      </c>
      <c r="W9" s="66">
        <f>'Segment Detail'!W86</f>
        <v>-35.064353270000005</v>
      </c>
      <c r="X9" s="278">
        <f>'Segment Detail'!X86</f>
        <v>-10.36450593</v>
      </c>
      <c r="Y9" s="278">
        <f>'Segment Detail'!Y86</f>
        <v>-10.335000000000001</v>
      </c>
      <c r="Z9" s="278">
        <f>'Segment Detail'!Z86</f>
        <v>-9.65</v>
      </c>
      <c r="AA9" s="278">
        <f>'Segment Detail'!AA86</f>
        <v>-10.542494070000004</v>
      </c>
      <c r="AB9" s="66">
        <f>'Segment Detail'!AB86</f>
        <v>-40.892000000000003</v>
      </c>
      <c r="AC9" s="278">
        <f>'Segment Detail'!AC86</f>
        <v>-7.8479999999999999</v>
      </c>
      <c r="AD9" s="349"/>
    </row>
    <row r="10" spans="1:30">
      <c r="A10" s="10"/>
      <c r="B10" s="94" t="s">
        <v>57</v>
      </c>
      <c r="C10" s="94"/>
      <c r="D10" s="95">
        <f>SUM(D6:D9)</f>
        <v>710.34799999999996</v>
      </c>
      <c r="E10" s="95">
        <f t="shared" ref="E10:R10" si="0">SUM(E6:E9)</f>
        <v>707.09100000000001</v>
      </c>
      <c r="F10" s="95">
        <f t="shared" si="0"/>
        <v>785.00199999999984</v>
      </c>
      <c r="G10" s="96">
        <f t="shared" si="0"/>
        <v>758.45499999999993</v>
      </c>
      <c r="H10" s="106">
        <f t="shared" si="0"/>
        <v>2960.8959999999993</v>
      </c>
      <c r="I10" s="96">
        <f t="shared" si="0"/>
        <v>859.54300000000001</v>
      </c>
      <c r="J10" s="95">
        <f t="shared" si="0"/>
        <v>845.24199999999996</v>
      </c>
      <c r="K10" s="95">
        <f t="shared" si="0"/>
        <v>838.98109999999997</v>
      </c>
      <c r="L10" s="95">
        <f t="shared" si="0"/>
        <v>829.62099999999998</v>
      </c>
      <c r="M10" s="106">
        <f t="shared" si="0"/>
        <v>3373.3870999999999</v>
      </c>
      <c r="N10" s="96">
        <f t="shared" si="0"/>
        <v>915.35299999999995</v>
      </c>
      <c r="O10" s="96">
        <f t="shared" si="0"/>
        <v>900.66300000000001</v>
      </c>
      <c r="P10" s="96">
        <f t="shared" si="0"/>
        <v>900.60599999999988</v>
      </c>
      <c r="Q10" s="96">
        <f t="shared" si="0"/>
        <v>881.86200000000008</v>
      </c>
      <c r="R10" s="106">
        <f t="shared" si="0"/>
        <v>3598.4840000000004</v>
      </c>
      <c r="S10" s="96">
        <f t="shared" ref="S10:T10" si="1">SUM(S6:S9)</f>
        <v>988.36900000000003</v>
      </c>
      <c r="T10" s="96">
        <f t="shared" si="1"/>
        <v>984.37599999999986</v>
      </c>
      <c r="U10" s="96">
        <f t="shared" ref="U10:W10" si="2">SUM(U6:U9)</f>
        <v>970.28300000000013</v>
      </c>
      <c r="V10" s="96">
        <f t="shared" si="2"/>
        <v>923.92788134000034</v>
      </c>
      <c r="W10" s="106">
        <f t="shared" si="2"/>
        <v>3866.9558813400004</v>
      </c>
      <c r="X10" s="96">
        <f t="shared" ref="X10:Y10" si="3">SUM(X6:X9)</f>
        <v>1049.3614940699999</v>
      </c>
      <c r="Y10" s="96">
        <f t="shared" si="3"/>
        <v>1000.006</v>
      </c>
      <c r="Z10" s="96">
        <f t="shared" ref="Z10:AB10" si="4">SUM(Z6:Z9)</f>
        <v>984.19900000000007</v>
      </c>
      <c r="AA10" s="96">
        <f t="shared" si="4"/>
        <v>941.42150592999997</v>
      </c>
      <c r="AB10" s="106">
        <f t="shared" si="4"/>
        <v>3974.9880000000003</v>
      </c>
      <c r="AC10" s="96">
        <f t="shared" ref="AC10" si="5">SUM(AC6:AC9)</f>
        <v>658.97699999999998</v>
      </c>
      <c r="AD10" s="26"/>
    </row>
    <row r="11" spans="1:30">
      <c r="A11" s="10"/>
      <c r="B11" s="97" t="s">
        <v>26</v>
      </c>
      <c r="C11" s="97"/>
      <c r="D11" s="79" t="s">
        <v>30</v>
      </c>
      <c r="E11" s="79" t="s">
        <v>30</v>
      </c>
      <c r="F11" s="79" t="s">
        <v>30</v>
      </c>
      <c r="G11" s="79" t="s">
        <v>30</v>
      </c>
      <c r="H11" s="78" t="s">
        <v>30</v>
      </c>
      <c r="I11" s="99">
        <f t="shared" ref="I11:O15" si="6">IFERROR((I6-D6)/ABS(D6),"n/a")</f>
        <v>0.23142165258992378</v>
      </c>
      <c r="J11" s="99">
        <f t="shared" si="6"/>
        <v>0.20908364761432915</v>
      </c>
      <c r="K11" s="99">
        <f t="shared" si="6"/>
        <v>2.314534689646703E-2</v>
      </c>
      <c r="L11" s="99">
        <f t="shared" si="6"/>
        <v>7.1432740225583255E-2</v>
      </c>
      <c r="M11" s="98">
        <f t="shared" si="6"/>
        <v>0.12937898755559299</v>
      </c>
      <c r="N11" s="99">
        <f t="shared" si="6"/>
        <v>6.0755328741630338E-2</v>
      </c>
      <c r="O11" s="99">
        <f t="shared" si="6"/>
        <v>6.3061330300546975E-2</v>
      </c>
      <c r="P11" s="99">
        <f t="shared" ref="P11:P15" si="7">IFERROR((P6-K6)/ABS(K6),"n/a")</f>
        <v>8.583101190475155E-2</v>
      </c>
      <c r="Q11" s="99">
        <f t="shared" ref="Q11:Q15" si="8">IFERROR((Q6-L6)/ABS(L6),"n/a")</f>
        <v>8.7735174372121458E-2</v>
      </c>
      <c r="R11" s="98">
        <f t="shared" ref="R11:AC15" si="9">IFERROR((R6-M6)/ABS(M6),"n/a")</f>
        <v>7.3950340676382495E-2</v>
      </c>
      <c r="S11" s="99">
        <f t="shared" si="9"/>
        <v>8.6904293592694234E-2</v>
      </c>
      <c r="T11" s="99">
        <f t="shared" si="9"/>
        <v>0.13226560103207119</v>
      </c>
      <c r="U11" s="99">
        <f t="shared" si="9"/>
        <v>0.10729359894615173</v>
      </c>
      <c r="V11" s="99">
        <f t="shared" si="9"/>
        <v>7.4547774999233124E-2</v>
      </c>
      <c r="W11" s="98">
        <f t="shared" si="9"/>
        <v>0.10026514117397968</v>
      </c>
      <c r="X11" s="99">
        <f t="shared" si="9"/>
        <v>7.3262186328237666E-2</v>
      </c>
      <c r="Y11" s="99">
        <f t="shared" si="9"/>
        <v>6.8738406386128882E-3</v>
      </c>
      <c r="Z11" s="99">
        <f t="shared" si="9"/>
        <v>1.5434249838616639E-2</v>
      </c>
      <c r="AA11" s="99">
        <f t="shared" si="9"/>
        <v>1.1850641949981026E-2</v>
      </c>
      <c r="AB11" s="98">
        <f t="shared" si="9"/>
        <v>2.7249999909798633E-2</v>
      </c>
      <c r="AC11" s="99">
        <f t="shared" si="9"/>
        <v>-0.44738929774874409</v>
      </c>
      <c r="AD11" s="350"/>
    </row>
    <row r="12" spans="1:30">
      <c r="A12" s="10"/>
      <c r="B12" s="97" t="s">
        <v>118</v>
      </c>
      <c r="C12" s="97"/>
      <c r="D12" s="79" t="s">
        <v>30</v>
      </c>
      <c r="E12" s="79" t="s">
        <v>30</v>
      </c>
      <c r="F12" s="79" t="s">
        <v>30</v>
      </c>
      <c r="G12" s="79" t="s">
        <v>30</v>
      </c>
      <c r="H12" s="78" t="s">
        <v>30</v>
      </c>
      <c r="I12" s="99">
        <f t="shared" si="6"/>
        <v>0.11807019645424049</v>
      </c>
      <c r="J12" s="99">
        <f t="shared" si="6"/>
        <v>0.11059311206382556</v>
      </c>
      <c r="K12" s="99">
        <f t="shared" si="6"/>
        <v>0.1419016681398243</v>
      </c>
      <c r="L12" s="99">
        <f t="shared" si="6"/>
        <v>9.0183123504318008E-2</v>
      </c>
      <c r="M12" s="98">
        <f t="shared" si="6"/>
        <v>0.1146417209513709</v>
      </c>
      <c r="N12" s="99">
        <f t="shared" si="6"/>
        <v>3.7177310055551673E-2</v>
      </c>
      <c r="O12" s="99">
        <f t="shared" si="6"/>
        <v>7.3079695880479231E-2</v>
      </c>
      <c r="P12" s="99">
        <f t="shared" si="7"/>
        <v>2.1165716764943728E-2</v>
      </c>
      <c r="Q12" s="99">
        <f t="shared" si="8"/>
        <v>-1.9822958173271916E-2</v>
      </c>
      <c r="R12" s="98">
        <f t="shared" si="9"/>
        <v>2.6895299363105508E-2</v>
      </c>
      <c r="S12" s="99">
        <f t="shared" si="9"/>
        <v>6.7092602252947942E-2</v>
      </c>
      <c r="T12" s="99">
        <f t="shared" si="9"/>
        <v>-2.4071585808627997E-2</v>
      </c>
      <c r="U12" s="99">
        <f t="shared" si="9"/>
        <v>1.0945292848141887E-2</v>
      </c>
      <c r="V12" s="99">
        <f t="shared" si="9"/>
        <v>-1.6874309277949025E-2</v>
      </c>
      <c r="W12" s="98">
        <f t="shared" si="9"/>
        <v>8.2584873451151068E-3</v>
      </c>
      <c r="X12" s="99">
        <f t="shared" si="9"/>
        <v>3.0609429679143013E-2</v>
      </c>
      <c r="Y12" s="99">
        <f t="shared" si="9"/>
        <v>3.4229721416644675E-2</v>
      </c>
      <c r="Z12" s="99">
        <f t="shared" si="9"/>
        <v>-6.4951191090225494E-3</v>
      </c>
      <c r="AA12" s="99">
        <f t="shared" si="9"/>
        <v>2.7805977170871861E-2</v>
      </c>
      <c r="AB12" s="98">
        <f t="shared" si="9"/>
        <v>2.1379571873769269E-2</v>
      </c>
      <c r="AC12" s="99">
        <f t="shared" si="9"/>
        <v>-0.15517994430015922</v>
      </c>
      <c r="AD12" s="26"/>
    </row>
    <row r="13" spans="1:30">
      <c r="A13" s="10"/>
      <c r="B13" s="97" t="s">
        <v>119</v>
      </c>
      <c r="C13" s="97"/>
      <c r="D13" s="79" t="s">
        <v>30</v>
      </c>
      <c r="E13" s="79" t="s">
        <v>30</v>
      </c>
      <c r="F13" s="79" t="s">
        <v>30</v>
      </c>
      <c r="G13" s="79" t="s">
        <v>30</v>
      </c>
      <c r="H13" s="78" t="s">
        <v>30</v>
      </c>
      <c r="I13" s="99">
        <f t="shared" si="6"/>
        <v>0.3628624143384292</v>
      </c>
      <c r="J13" s="99">
        <f t="shared" si="6"/>
        <v>0.39630369876872207</v>
      </c>
      <c r="K13" s="99">
        <f t="shared" si="6"/>
        <v>0.44028533430056843</v>
      </c>
      <c r="L13" s="99">
        <f t="shared" si="6"/>
        <v>0.44351560117898153</v>
      </c>
      <c r="M13" s="98">
        <f t="shared" si="6"/>
        <v>0.41143248438854624</v>
      </c>
      <c r="N13" s="99">
        <f t="shared" si="6"/>
        <v>0.24476376506082345</v>
      </c>
      <c r="O13" s="99">
        <f t="shared" si="6"/>
        <v>9.3977521736057071E-2</v>
      </c>
      <c r="P13" s="99">
        <f t="shared" si="7"/>
        <v>0.13832412739452352</v>
      </c>
      <c r="Q13" s="99">
        <f t="shared" si="8"/>
        <v>0.13147101793666721</v>
      </c>
      <c r="R13" s="98">
        <f t="shared" si="9"/>
        <v>0.14991832429040047</v>
      </c>
      <c r="S13" s="99">
        <f t="shared" si="9"/>
        <v>5.8496341065519021E-2</v>
      </c>
      <c r="T13" s="99">
        <f t="shared" si="9"/>
        <v>0.10351177591832769</v>
      </c>
      <c r="U13" s="99">
        <f t="shared" si="9"/>
        <v>3.1105277130468047E-2</v>
      </c>
      <c r="V13" s="99">
        <f t="shared" si="9"/>
        <v>3.8052271313005565E-2</v>
      </c>
      <c r="W13" s="98">
        <f t="shared" si="9"/>
        <v>5.700771431115037E-2</v>
      </c>
      <c r="X13" s="99">
        <f t="shared" si="9"/>
        <v>6.9031822451855379E-2</v>
      </c>
      <c r="Y13" s="99">
        <f t="shared" si="9"/>
        <v>8.1418157332318594E-2</v>
      </c>
      <c r="Z13" s="99">
        <f t="shared" si="9"/>
        <v>7.0189240605913181E-2</v>
      </c>
      <c r="AA13" s="99">
        <f t="shared" si="9"/>
        <v>6.9373257800557572E-2</v>
      </c>
      <c r="AB13" s="98">
        <f t="shared" si="9"/>
        <v>7.2510152739683337E-2</v>
      </c>
      <c r="AC13" s="99">
        <f t="shared" si="9"/>
        <v>-0.18665128859963478</v>
      </c>
      <c r="AD13" s="26"/>
    </row>
    <row r="14" spans="1:30">
      <c r="A14" s="10"/>
      <c r="B14" s="97" t="s">
        <v>13</v>
      </c>
      <c r="C14" s="97"/>
      <c r="D14" s="79" t="s">
        <v>30</v>
      </c>
      <c r="E14" s="79" t="s">
        <v>30</v>
      </c>
      <c r="F14" s="79" t="s">
        <v>30</v>
      </c>
      <c r="G14" s="79" t="s">
        <v>30</v>
      </c>
      <c r="H14" s="78" t="s">
        <v>30</v>
      </c>
      <c r="I14" s="99">
        <f t="shared" si="6"/>
        <v>-0.73771152296535025</v>
      </c>
      <c r="J14" s="99">
        <f t="shared" si="6"/>
        <v>-0.19255424063116364</v>
      </c>
      <c r="K14" s="99">
        <f t="shared" si="6"/>
        <v>-0.82375236891977266</v>
      </c>
      <c r="L14" s="99">
        <f t="shared" si="6"/>
        <v>-0.366058906030856</v>
      </c>
      <c r="M14" s="98">
        <f t="shared" si="6"/>
        <v>-0.48533829208982993</v>
      </c>
      <c r="N14" s="99">
        <f t="shared" si="6"/>
        <v>-0.41432877347553909</v>
      </c>
      <c r="O14" s="99">
        <f t="shared" si="6"/>
        <v>-0.39177175935497222</v>
      </c>
      <c r="P14" s="99">
        <f t="shared" si="7"/>
        <v>-0.15448562521648776</v>
      </c>
      <c r="Q14" s="99">
        <f t="shared" si="8"/>
        <v>-0.17180013689253912</v>
      </c>
      <c r="R14" s="98">
        <f t="shared" si="9"/>
        <v>-0.26858628659476114</v>
      </c>
      <c r="S14" s="99">
        <f t="shared" si="9"/>
        <v>-0.22918032786885256</v>
      </c>
      <c r="T14" s="99">
        <f t="shared" si="9"/>
        <v>-0.25445632798573975</v>
      </c>
      <c r="U14" s="99">
        <f t="shared" si="9"/>
        <v>-0.38193819381938182</v>
      </c>
      <c r="V14" s="99">
        <f t="shared" si="9"/>
        <v>-0.44704340975467372</v>
      </c>
      <c r="W14" s="98">
        <f t="shared" si="9"/>
        <v>-0.33091753093448739</v>
      </c>
      <c r="X14" s="99">
        <f t="shared" si="9"/>
        <v>-0.38230273806348353</v>
      </c>
      <c r="Y14" s="99">
        <f t="shared" si="9"/>
        <v>-0.22380106571936062</v>
      </c>
      <c r="Z14" s="99">
        <f t="shared" si="9"/>
        <v>-4.7546678245766458E-2</v>
      </c>
      <c r="AA14" s="99">
        <f t="shared" si="9"/>
        <v>-6.3893251431129908E-2</v>
      </c>
      <c r="AB14" s="98">
        <f t="shared" si="9"/>
        <v>-0.16619860874450965</v>
      </c>
      <c r="AC14" s="99">
        <f t="shared" si="9"/>
        <v>0.24280037533829651</v>
      </c>
      <c r="AD14" s="26"/>
    </row>
    <row r="15" spans="1:30">
      <c r="A15" s="10"/>
      <c r="B15" s="100" t="s">
        <v>58</v>
      </c>
      <c r="C15" s="100"/>
      <c r="D15" s="79" t="s">
        <v>30</v>
      </c>
      <c r="E15" s="79" t="s">
        <v>30</v>
      </c>
      <c r="F15" s="79" t="s">
        <v>30</v>
      </c>
      <c r="G15" s="79" t="s">
        <v>30</v>
      </c>
      <c r="H15" s="78" t="s">
        <v>30</v>
      </c>
      <c r="I15" s="99">
        <f t="shared" si="6"/>
        <v>0.21003085811461433</v>
      </c>
      <c r="J15" s="99">
        <f t="shared" si="6"/>
        <v>0.19537937832612767</v>
      </c>
      <c r="K15" s="99">
        <f t="shared" si="6"/>
        <v>6.8763009520995025E-2</v>
      </c>
      <c r="L15" s="99">
        <f t="shared" si="6"/>
        <v>9.3830220645918422E-2</v>
      </c>
      <c r="M15" s="98">
        <f t="shared" si="6"/>
        <v>0.13931293095063141</v>
      </c>
      <c r="N15" s="99">
        <f t="shared" si="6"/>
        <v>6.4929852258700196E-2</v>
      </c>
      <c r="O15" s="99">
        <f t="shared" si="6"/>
        <v>6.5568204135620395E-2</v>
      </c>
      <c r="P15" s="99">
        <f t="shared" si="7"/>
        <v>7.3452071804716357E-2</v>
      </c>
      <c r="Q15" s="99">
        <f t="shared" si="8"/>
        <v>6.2969717497508015E-2</v>
      </c>
      <c r="R15" s="98">
        <f t="shared" si="9"/>
        <v>6.6727266491296081E-2</v>
      </c>
      <c r="S15" s="99">
        <f t="shared" si="9"/>
        <v>7.9768133168296909E-2</v>
      </c>
      <c r="T15" s="99">
        <f t="shared" si="9"/>
        <v>9.29459742434183E-2</v>
      </c>
      <c r="U15" s="99">
        <f t="shared" si="9"/>
        <v>7.7366795246756354E-2</v>
      </c>
      <c r="V15" s="99">
        <f t="shared" si="9"/>
        <v>4.7701206469946834E-2</v>
      </c>
      <c r="W15" s="98">
        <f t="shared" si="9"/>
        <v>7.4606940406015412E-2</v>
      </c>
      <c r="X15" s="99">
        <f t="shared" si="9"/>
        <v>6.1710245940534258E-2</v>
      </c>
      <c r="Y15" s="99">
        <f t="shared" si="9"/>
        <v>1.587807910798324E-2</v>
      </c>
      <c r="Z15" s="99">
        <f t="shared" si="9"/>
        <v>1.4342207376610678E-2</v>
      </c>
      <c r="AA15" s="99">
        <f t="shared" si="9"/>
        <v>1.8933971950958011E-2</v>
      </c>
      <c r="AB15" s="98">
        <f t="shared" si="9"/>
        <v>2.7937251413006552E-2</v>
      </c>
      <c r="AC15" s="99">
        <f t="shared" si="9"/>
        <v>-0.37202098254613347</v>
      </c>
      <c r="AD15" s="26"/>
    </row>
    <row r="16" spans="1:30">
      <c r="A16" s="10"/>
      <c r="B16" s="10"/>
      <c r="C16" s="10"/>
      <c r="D16" s="86"/>
      <c r="E16" s="86"/>
      <c r="F16" s="86"/>
      <c r="G16" s="86"/>
      <c r="H16" s="85"/>
      <c r="I16" s="86"/>
      <c r="J16" s="86"/>
      <c r="K16" s="86"/>
      <c r="L16" s="86"/>
      <c r="M16" s="85"/>
      <c r="N16" s="86"/>
      <c r="O16" s="86"/>
      <c r="P16" s="86"/>
      <c r="Q16" s="86"/>
      <c r="R16" s="85"/>
      <c r="S16" s="86"/>
      <c r="T16" s="86"/>
      <c r="U16" s="86"/>
      <c r="V16" s="86"/>
      <c r="W16" s="85"/>
      <c r="X16" s="86"/>
      <c r="Y16" s="86"/>
      <c r="Z16" s="86"/>
      <c r="AA16" s="86"/>
      <c r="AB16" s="85"/>
      <c r="AC16" s="86"/>
    </row>
    <row r="17" spans="1:31" s="15" customFormat="1">
      <c r="A17" s="101"/>
      <c r="B17" s="101" t="s">
        <v>33</v>
      </c>
      <c r="C17" s="101"/>
      <c r="D17" s="72">
        <f>'Consolidated Reconciliations'!D81</f>
        <v>389.62599999999998</v>
      </c>
      <c r="E17" s="72">
        <f>'Consolidated Reconciliations'!E81</f>
        <v>394.26700000000005</v>
      </c>
      <c r="F17" s="72">
        <f>'Consolidated Reconciliations'!F81</f>
        <v>438.19399999999979</v>
      </c>
      <c r="G17" s="72">
        <f>'Consolidated Reconciliations'!G81</f>
        <v>421.98899999999986</v>
      </c>
      <c r="H17" s="102">
        <f>SUM(D17:G17)</f>
        <v>1644.0759999999996</v>
      </c>
      <c r="I17" s="72">
        <f>'Consolidated Reconciliations'!I81</f>
        <v>471.34699999999998</v>
      </c>
      <c r="J17" s="72">
        <f>'Consolidated Reconciliations'!J81</f>
        <v>471.97699999999998</v>
      </c>
      <c r="K17" s="72">
        <f>'Consolidated Reconciliations'!K81</f>
        <v>494.00009999999997</v>
      </c>
      <c r="L17" s="72">
        <f>'Consolidated Reconciliations'!L81</f>
        <v>475.38799999999992</v>
      </c>
      <c r="M17" s="102">
        <f>SUM(I17:L17)</f>
        <v>1912.7120999999997</v>
      </c>
      <c r="N17" s="72">
        <f>'Consolidated Reconciliations'!N81</f>
        <v>514.57600000000002</v>
      </c>
      <c r="O17" s="72">
        <f>'Consolidated Reconciliations'!O81</f>
        <v>532.08500000000004</v>
      </c>
      <c r="P17" s="72">
        <f>'Consolidated Reconciliations'!P81</f>
        <v>529.3739999999998</v>
      </c>
      <c r="Q17" s="72">
        <f>'Consolidated Reconciliations'!Q81</f>
        <v>522.26300000000015</v>
      </c>
      <c r="R17" s="102">
        <f>'Consolidated Reconciliations'!R81</f>
        <v>2098.2979999999998</v>
      </c>
      <c r="S17" s="72">
        <f>'Consolidated Reconciliations'!S81</f>
        <v>583.78899999999999</v>
      </c>
      <c r="T17" s="72">
        <f>'Consolidated Reconciliations'!T81</f>
        <v>610.69799999999987</v>
      </c>
      <c r="U17" s="72">
        <f>'Consolidated Reconciliations'!U81</f>
        <v>592.49700000000007</v>
      </c>
      <c r="V17" s="72">
        <f>'Consolidated Reconciliations'!V81</f>
        <v>558.56188134000035</v>
      </c>
      <c r="W17" s="102">
        <f>'Consolidated Reconciliations'!W81</f>
        <v>2345.5458813400001</v>
      </c>
      <c r="X17" s="72">
        <f>'Consolidated Reconciliations'!X81</f>
        <v>676.27149407000002</v>
      </c>
      <c r="Y17" s="72">
        <f>'Consolidated Reconciliations'!Y81</f>
        <v>649.56799999999998</v>
      </c>
      <c r="Z17" s="72">
        <f>'Consolidated Reconciliations'!Z81</f>
        <v>637.78100000000006</v>
      </c>
      <c r="AA17" s="72">
        <f>'Consolidated Reconciliations'!AA81</f>
        <v>619.56150593000007</v>
      </c>
      <c r="AB17" s="102">
        <f>'Consolidated Reconciliations'!AB81</f>
        <v>2583.1819999999998</v>
      </c>
      <c r="AC17" s="72">
        <f>'Consolidated Reconciliations'!AC81</f>
        <v>491.87699999999995</v>
      </c>
      <c r="AD17" s="350"/>
    </row>
    <row r="18" spans="1:31">
      <c r="A18" s="10"/>
      <c r="B18" s="41" t="s">
        <v>79</v>
      </c>
      <c r="C18" s="41"/>
      <c r="D18" s="104">
        <f>D17/D$10</f>
        <v>0.54850017174680576</v>
      </c>
      <c r="E18" s="104">
        <f t="shared" ref="E18:F18" si="10">E17/E$10</f>
        <v>0.55759018287603723</v>
      </c>
      <c r="F18" s="104">
        <f t="shared" si="10"/>
        <v>0.55820749501275135</v>
      </c>
      <c r="G18" s="104">
        <f t="shared" ref="G18:I18" si="11">G17/G$10</f>
        <v>0.55637974566717852</v>
      </c>
      <c r="H18" s="103">
        <f t="shared" si="11"/>
        <v>0.55526300146982532</v>
      </c>
      <c r="I18" s="104">
        <f t="shared" si="11"/>
        <v>0.54836930787639471</v>
      </c>
      <c r="J18" s="104">
        <f t="shared" ref="J18:K18" si="12">J17/J$10</f>
        <v>0.5583927443264769</v>
      </c>
      <c r="K18" s="104">
        <f t="shared" si="12"/>
        <v>0.58880956913093752</v>
      </c>
      <c r="L18" s="104">
        <f t="shared" ref="L18:N18" si="13">L17/L$10</f>
        <v>0.57301828184194947</v>
      </c>
      <c r="M18" s="103">
        <f t="shared" si="13"/>
        <v>0.5670004785398034</v>
      </c>
      <c r="N18" s="104">
        <f t="shared" si="13"/>
        <v>0.56216126456132232</v>
      </c>
      <c r="O18" s="104">
        <f t="shared" ref="O18" si="14">O17/O$10</f>
        <v>0.59077035472757289</v>
      </c>
      <c r="P18" s="104">
        <f t="shared" ref="P18:S18" si="15">P17/P$10</f>
        <v>0.58779754964990227</v>
      </c>
      <c r="Q18" s="104">
        <f t="shared" si="15"/>
        <v>0.59222758209334347</v>
      </c>
      <c r="R18" s="103">
        <f t="shared" si="15"/>
        <v>0.58310610801659801</v>
      </c>
      <c r="S18" s="104">
        <f t="shared" si="15"/>
        <v>0.59065895429743343</v>
      </c>
      <c r="T18" s="104">
        <f t="shared" ref="T18:U18" si="16">T17/T$10</f>
        <v>0.62039098880915422</v>
      </c>
      <c r="U18" s="104">
        <f t="shared" si="16"/>
        <v>0.61064349267172569</v>
      </c>
      <c r="V18" s="104">
        <f t="shared" ref="V18:W18" si="17">V17/V$10</f>
        <v>0.60455138612106962</v>
      </c>
      <c r="W18" s="103">
        <f t="shared" si="17"/>
        <v>0.60656132454431</v>
      </c>
      <c r="X18" s="104">
        <f t="shared" ref="X18:Y18" si="18">X17/X$10</f>
        <v>0.64445998627893986</v>
      </c>
      <c r="Y18" s="104">
        <f t="shared" si="18"/>
        <v>0.64956410261538433</v>
      </c>
      <c r="Z18" s="104">
        <f t="shared" ref="Z18:AB18" si="19">Z17/Z$10</f>
        <v>0.64802036986422462</v>
      </c>
      <c r="AA18" s="104">
        <f t="shared" si="19"/>
        <v>0.65811276036014832</v>
      </c>
      <c r="AB18" s="103">
        <f t="shared" si="19"/>
        <v>0.649859068756937</v>
      </c>
      <c r="AC18" s="104">
        <f>AC17/AC$10</f>
        <v>0.74642514078640065</v>
      </c>
      <c r="AD18" s="354"/>
    </row>
    <row r="19" spans="1:31">
      <c r="A19" s="10"/>
      <c r="B19" s="10"/>
      <c r="C19" s="10"/>
      <c r="D19" s="86"/>
      <c r="E19" s="86"/>
      <c r="F19" s="86"/>
      <c r="G19" s="86"/>
      <c r="H19" s="85"/>
      <c r="I19" s="86"/>
      <c r="J19" s="86"/>
      <c r="K19" s="86"/>
      <c r="L19" s="86"/>
      <c r="M19" s="85"/>
      <c r="N19" s="86"/>
      <c r="O19" s="86"/>
      <c r="P19" s="86"/>
      <c r="Q19" s="86"/>
      <c r="R19" s="85"/>
      <c r="S19" s="86"/>
      <c r="T19" s="86"/>
      <c r="U19" s="86"/>
      <c r="V19" s="86"/>
      <c r="W19" s="85"/>
      <c r="X19" s="86"/>
      <c r="Y19" s="86"/>
      <c r="Z19" s="86"/>
      <c r="AA19" s="86"/>
      <c r="AB19" s="85"/>
      <c r="AC19" s="86"/>
    </row>
    <row r="20" spans="1:31" s="15" customFormat="1">
      <c r="A20" s="101"/>
      <c r="B20" s="68" t="s">
        <v>31</v>
      </c>
      <c r="C20" s="94"/>
      <c r="D20" s="95">
        <f t="shared" ref="D20:O20" si="20">D10-D17</f>
        <v>320.72199999999998</v>
      </c>
      <c r="E20" s="95">
        <f t="shared" si="20"/>
        <v>312.82399999999996</v>
      </c>
      <c r="F20" s="95">
        <f t="shared" si="20"/>
        <v>346.80800000000005</v>
      </c>
      <c r="G20" s="96">
        <f t="shared" si="20"/>
        <v>336.46600000000007</v>
      </c>
      <c r="H20" s="106">
        <f t="shared" si="20"/>
        <v>1316.8199999999997</v>
      </c>
      <c r="I20" s="96">
        <f t="shared" si="20"/>
        <v>388.19600000000003</v>
      </c>
      <c r="J20" s="95">
        <f t="shared" si="20"/>
        <v>373.26499999999999</v>
      </c>
      <c r="K20" s="95">
        <f t="shared" si="20"/>
        <v>344.98099999999999</v>
      </c>
      <c r="L20" s="95">
        <f t="shared" si="20"/>
        <v>354.23300000000006</v>
      </c>
      <c r="M20" s="106">
        <f t="shared" si="20"/>
        <v>1460.6750000000002</v>
      </c>
      <c r="N20" s="96">
        <f t="shared" si="20"/>
        <v>400.77699999999993</v>
      </c>
      <c r="O20" s="96">
        <f t="shared" si="20"/>
        <v>368.57799999999997</v>
      </c>
      <c r="P20" s="96">
        <f t="shared" ref="P20:S20" si="21">P10-P17</f>
        <v>371.23200000000008</v>
      </c>
      <c r="Q20" s="96">
        <f t="shared" si="21"/>
        <v>359.59899999999993</v>
      </c>
      <c r="R20" s="106">
        <f t="shared" si="21"/>
        <v>1500.1860000000006</v>
      </c>
      <c r="S20" s="96">
        <f t="shared" si="21"/>
        <v>404.58000000000004</v>
      </c>
      <c r="T20" s="96">
        <f t="shared" ref="T20:U20" si="22">T10-T17</f>
        <v>373.678</v>
      </c>
      <c r="U20" s="96">
        <f t="shared" si="22"/>
        <v>377.78600000000006</v>
      </c>
      <c r="V20" s="96">
        <f t="shared" ref="V20:W20" si="23">V10-V17</f>
        <v>365.36599999999999</v>
      </c>
      <c r="W20" s="106">
        <f t="shared" si="23"/>
        <v>1521.4100000000003</v>
      </c>
      <c r="X20" s="96">
        <f t="shared" ref="X20:Y20" si="24">X10-X17</f>
        <v>373.08999999999992</v>
      </c>
      <c r="Y20" s="96">
        <f t="shared" si="24"/>
        <v>350.43799999999999</v>
      </c>
      <c r="Z20" s="96">
        <f t="shared" ref="Z20:AB20" si="25">Z10-Z17</f>
        <v>346.41800000000001</v>
      </c>
      <c r="AA20" s="96">
        <f t="shared" si="25"/>
        <v>321.8599999999999</v>
      </c>
      <c r="AB20" s="106">
        <f t="shared" si="25"/>
        <v>1391.8060000000005</v>
      </c>
      <c r="AC20" s="96">
        <f>AC10-AC17</f>
        <v>167.10000000000002</v>
      </c>
      <c r="AD20" s="354"/>
      <c r="AE20" s="350"/>
    </row>
    <row r="21" spans="1:31">
      <c r="A21" s="10"/>
      <c r="B21" s="41" t="s">
        <v>79</v>
      </c>
      <c r="C21" s="41"/>
      <c r="D21" s="104">
        <f t="shared" ref="D21:F21" si="26">D20/D$10</f>
        <v>0.45149982825319424</v>
      </c>
      <c r="E21" s="104">
        <f t="shared" si="26"/>
        <v>0.44240981712396277</v>
      </c>
      <c r="F21" s="104">
        <f t="shared" si="26"/>
        <v>0.44179250498724859</v>
      </c>
      <c r="G21" s="104">
        <f t="shared" ref="G21:I21" si="27">G20/G$10</f>
        <v>0.44362025433282143</v>
      </c>
      <c r="H21" s="103">
        <f t="shared" si="27"/>
        <v>0.44473699853017468</v>
      </c>
      <c r="I21" s="104">
        <f t="shared" si="27"/>
        <v>0.45163069212360524</v>
      </c>
      <c r="J21" s="104">
        <f t="shared" ref="J21:K21" si="28">J20/J$10</f>
        <v>0.4416072556735231</v>
      </c>
      <c r="K21" s="104">
        <f t="shared" si="28"/>
        <v>0.41119043086906248</v>
      </c>
      <c r="L21" s="104">
        <f t="shared" ref="L21:N21" si="29">L20/L$10</f>
        <v>0.42698171815805058</v>
      </c>
      <c r="M21" s="103">
        <f t="shared" si="29"/>
        <v>0.43299952146019655</v>
      </c>
      <c r="N21" s="104">
        <f t="shared" si="29"/>
        <v>0.43783873543867768</v>
      </c>
      <c r="O21" s="104">
        <f t="shared" ref="O21" si="30">O20/O$10</f>
        <v>0.40922964527242706</v>
      </c>
      <c r="P21" s="104">
        <f t="shared" ref="P21:S21" si="31">P20/P$10</f>
        <v>0.41220245035009773</v>
      </c>
      <c r="Q21" s="104">
        <f t="shared" si="31"/>
        <v>0.40777241790665647</v>
      </c>
      <c r="R21" s="103">
        <f t="shared" si="31"/>
        <v>0.41689389198340204</v>
      </c>
      <c r="S21" s="104">
        <f t="shared" si="31"/>
        <v>0.40934104570256657</v>
      </c>
      <c r="T21" s="104">
        <f t="shared" ref="T21:U21" si="32">T20/T$10</f>
        <v>0.37960901119084584</v>
      </c>
      <c r="U21" s="104">
        <f t="shared" si="32"/>
        <v>0.38935650732827431</v>
      </c>
      <c r="V21" s="104">
        <f t="shared" ref="V21:W21" si="33">V20/V$10</f>
        <v>0.39544861387893038</v>
      </c>
      <c r="W21" s="103">
        <f t="shared" si="33"/>
        <v>0.39343867545569006</v>
      </c>
      <c r="X21" s="104">
        <f t="shared" ref="X21:Y21" si="34">X20/X$10</f>
        <v>0.35554001372106009</v>
      </c>
      <c r="Y21" s="104">
        <f t="shared" si="34"/>
        <v>0.35043589738461567</v>
      </c>
      <c r="Z21" s="104">
        <f t="shared" ref="Z21:AB21" si="35">Z20/Z$10</f>
        <v>0.35197963013577538</v>
      </c>
      <c r="AA21" s="104">
        <f t="shared" si="35"/>
        <v>0.34188723963985163</v>
      </c>
      <c r="AB21" s="103">
        <f t="shared" si="35"/>
        <v>0.35014093124306295</v>
      </c>
      <c r="AC21" s="104">
        <f>AC20/AC$10</f>
        <v>0.25357485921359929</v>
      </c>
      <c r="AD21" s="354"/>
    </row>
    <row r="22" spans="1:31">
      <c r="A22" s="10"/>
      <c r="B22" s="10"/>
      <c r="C22" s="10"/>
      <c r="D22" s="86"/>
      <c r="E22" s="86"/>
      <c r="F22" s="86"/>
      <c r="G22" s="86"/>
      <c r="H22" s="85"/>
      <c r="I22" s="86"/>
      <c r="J22" s="86"/>
      <c r="K22" s="86"/>
      <c r="L22" s="86"/>
      <c r="M22" s="85"/>
      <c r="N22" s="86"/>
      <c r="O22" s="86"/>
      <c r="P22" s="86"/>
      <c r="Q22" s="86"/>
      <c r="R22" s="85"/>
      <c r="S22" s="86"/>
      <c r="T22" s="86"/>
      <c r="U22" s="86"/>
      <c r="V22" s="86"/>
      <c r="W22" s="85"/>
      <c r="X22" s="86"/>
      <c r="Y22" s="86"/>
      <c r="Z22" s="86"/>
      <c r="AA22" s="86"/>
      <c r="AB22" s="85"/>
      <c r="AC22" s="86"/>
    </row>
    <row r="23" spans="1:31" s="15" customFormat="1">
      <c r="A23" s="101"/>
      <c r="B23" s="101" t="s">
        <v>32</v>
      </c>
      <c r="C23" s="101"/>
      <c r="D23" s="72">
        <f>'Consolidated Reconciliations'!D92</f>
        <v>86.456000000000003</v>
      </c>
      <c r="E23" s="72">
        <f>'Consolidated Reconciliations'!E92</f>
        <v>91.359000000000009</v>
      </c>
      <c r="F23" s="72">
        <f>'Consolidated Reconciliations'!F92</f>
        <v>105.51400000000001</v>
      </c>
      <c r="G23" s="72">
        <f>'Consolidated Reconciliations'!G92</f>
        <v>108.348</v>
      </c>
      <c r="H23" s="102">
        <f>SUM(D23:G23)</f>
        <v>391.67700000000002</v>
      </c>
      <c r="I23" s="72">
        <f>'Consolidated Reconciliations'!I92</f>
        <v>101.479</v>
      </c>
      <c r="J23" s="72">
        <f>'Consolidated Reconciliations'!J92</f>
        <v>102.54400000000003</v>
      </c>
      <c r="K23" s="72">
        <f>'Consolidated Reconciliations'!K92</f>
        <v>107.84200000000001</v>
      </c>
      <c r="L23" s="72">
        <f>'Consolidated Reconciliations'!L92</f>
        <v>104.94399999999999</v>
      </c>
      <c r="M23" s="102">
        <f>SUM(I23:L23)</f>
        <v>416.80899999999997</v>
      </c>
      <c r="N23" s="72">
        <f>'Consolidated Reconciliations'!N92</f>
        <v>104.11400000000003</v>
      </c>
      <c r="O23" s="72">
        <f>'Consolidated Reconciliations'!O92</f>
        <v>107.67400000000001</v>
      </c>
      <c r="P23" s="72">
        <f>'Consolidated Reconciliations'!P92</f>
        <v>108.66300000000001</v>
      </c>
      <c r="Q23" s="72">
        <f>'Consolidated Reconciliations'!Q92</f>
        <v>103.74399999999999</v>
      </c>
      <c r="R23" s="102">
        <f>'Consolidated Reconciliations'!R92</f>
        <v>424.19499999999999</v>
      </c>
      <c r="S23" s="72">
        <f>'Consolidated Reconciliations'!S92</f>
        <v>104.41299999999998</v>
      </c>
      <c r="T23" s="72">
        <f>'Consolidated Reconciliations'!T92</f>
        <v>97.626999999999995</v>
      </c>
      <c r="U23" s="72">
        <f>'Consolidated Reconciliations'!U92</f>
        <v>99.61399999999999</v>
      </c>
      <c r="V23" s="72">
        <f>'Consolidated Reconciliations'!V92</f>
        <v>97.922000000000011</v>
      </c>
      <c r="W23" s="102">
        <f>'Consolidated Reconciliations'!W92</f>
        <v>399.57599999999996</v>
      </c>
      <c r="X23" s="72">
        <f>'Consolidated Reconciliations'!X92</f>
        <v>111.274</v>
      </c>
      <c r="Y23" s="72">
        <f>'Consolidated Reconciliations'!Y92</f>
        <v>115.21599999999999</v>
      </c>
      <c r="Z23" s="72">
        <f>'Consolidated Reconciliations'!Z92</f>
        <v>105.881</v>
      </c>
      <c r="AA23" s="72">
        <f>'Consolidated Reconciliations'!AA92</f>
        <v>115.11899999999997</v>
      </c>
      <c r="AB23" s="102">
        <f>'Consolidated Reconciliations'!AB92</f>
        <v>447.48999999999995</v>
      </c>
      <c r="AC23" s="72">
        <f>'Consolidated Reconciliations'!AC92</f>
        <v>142.011</v>
      </c>
      <c r="AD23" s="350"/>
    </row>
    <row r="24" spans="1:31">
      <c r="A24" s="10"/>
      <c r="B24" s="41" t="s">
        <v>79</v>
      </c>
      <c r="C24" s="41"/>
      <c r="D24" s="104">
        <f t="shared" ref="D24:F24" si="36">D23/D$10</f>
        <v>0.12170935935625919</v>
      </c>
      <c r="E24" s="104">
        <f t="shared" si="36"/>
        <v>0.12920402041604265</v>
      </c>
      <c r="F24" s="104">
        <f t="shared" si="36"/>
        <v>0.13441239640153788</v>
      </c>
      <c r="G24" s="104">
        <f t="shared" ref="G24:I24" si="37">G23/G$10</f>
        <v>0.14285356415344352</v>
      </c>
      <c r="H24" s="103">
        <f t="shared" si="37"/>
        <v>0.13228326830797169</v>
      </c>
      <c r="I24" s="104">
        <f t="shared" si="37"/>
        <v>0.11806157458091102</v>
      </c>
      <c r="J24" s="104">
        <f t="shared" ref="J24:K24" si="38">J23/J$10</f>
        <v>0.12131910151175643</v>
      </c>
      <c r="K24" s="104">
        <f t="shared" si="38"/>
        <v>0.1285392483811614</v>
      </c>
      <c r="L24" s="104">
        <f t="shared" ref="L24:N24" si="39">L23/L$10</f>
        <v>0.12649631578757045</v>
      </c>
      <c r="M24" s="103">
        <f t="shared" si="39"/>
        <v>0.12355801087873965</v>
      </c>
      <c r="N24" s="104">
        <f t="shared" si="39"/>
        <v>0.11374191159039194</v>
      </c>
      <c r="O24" s="104">
        <f t="shared" ref="O24" si="40">O23/O$10</f>
        <v>0.11954970949178551</v>
      </c>
      <c r="P24" s="104">
        <f t="shared" ref="P24:S24" si="41">P23/P$10</f>
        <v>0.12065542534693309</v>
      </c>
      <c r="Q24" s="104">
        <f t="shared" si="41"/>
        <v>0.11764198933619997</v>
      </c>
      <c r="R24" s="103">
        <f t="shared" si="41"/>
        <v>0.11788158568997388</v>
      </c>
      <c r="S24" s="104">
        <f t="shared" si="41"/>
        <v>0.10564171883173186</v>
      </c>
      <c r="T24" s="104">
        <f t="shared" ref="T24:U24" si="42">T23/T$10</f>
        <v>9.9176534169870059E-2</v>
      </c>
      <c r="U24" s="104">
        <f t="shared" si="42"/>
        <v>0.1026648926138044</v>
      </c>
      <c r="V24" s="104">
        <f t="shared" ref="V24:W24" si="43">V23/V$10</f>
        <v>0.10598446261626047</v>
      </c>
      <c r="W24" s="103">
        <f t="shared" si="43"/>
        <v>0.10333089185944799</v>
      </c>
      <c r="X24" s="104">
        <f t="shared" ref="X24:Y24" si="44">X23/X$10</f>
        <v>0.10603972094346471</v>
      </c>
      <c r="Y24" s="104">
        <f t="shared" si="44"/>
        <v>0.11521530870814775</v>
      </c>
      <c r="Z24" s="104">
        <f t="shared" ref="Z24:AB24" si="45">Z23/Z$10</f>
        <v>0.10758088557293799</v>
      </c>
      <c r="AA24" s="104">
        <f t="shared" si="45"/>
        <v>0.1222821013487233</v>
      </c>
      <c r="AB24" s="103">
        <f t="shared" si="45"/>
        <v>0.11257644048233603</v>
      </c>
      <c r="AC24" s="104">
        <f>AC23/AC$10</f>
        <v>0.21550221024406011</v>
      </c>
      <c r="AD24" s="354"/>
    </row>
    <row r="25" spans="1:31">
      <c r="A25" s="10"/>
      <c r="B25" s="10"/>
      <c r="C25" s="10"/>
      <c r="D25" s="86"/>
      <c r="E25" s="86"/>
      <c r="F25" s="86"/>
      <c r="G25" s="86"/>
      <c r="H25" s="85"/>
      <c r="I25" s="86"/>
      <c r="J25" s="86"/>
      <c r="K25" s="86"/>
      <c r="L25" s="86"/>
      <c r="M25" s="85"/>
      <c r="N25" s="86"/>
      <c r="O25" s="86"/>
      <c r="P25" s="86"/>
      <c r="Q25" s="86"/>
      <c r="R25" s="85"/>
      <c r="S25" s="86"/>
      <c r="T25" s="86"/>
      <c r="U25" s="86"/>
      <c r="V25" s="86"/>
      <c r="W25" s="85"/>
      <c r="X25" s="86"/>
      <c r="Y25" s="86"/>
      <c r="Z25" s="86"/>
      <c r="AA25" s="86"/>
      <c r="AB25" s="85"/>
      <c r="AC25" s="86"/>
    </row>
    <row r="26" spans="1:31">
      <c r="A26" s="10"/>
      <c r="B26" s="101" t="s">
        <v>216</v>
      </c>
      <c r="C26" s="101"/>
      <c r="D26" s="72">
        <f>'Consolidated Reconciliations'!D99</f>
        <v>9.32</v>
      </c>
      <c r="E26" s="72">
        <f>'Consolidated Reconciliations'!E99</f>
        <v>6.1080000000000005</v>
      </c>
      <c r="F26" s="72">
        <f>'Consolidated Reconciliations'!F99</f>
        <v>0.372</v>
      </c>
      <c r="G26" s="72">
        <f>'Consolidated Reconciliations'!G99</f>
        <v>0.64400000000000002</v>
      </c>
      <c r="H26" s="102">
        <f>SUM(D26:G26)</f>
        <v>16.443999999999999</v>
      </c>
      <c r="I26" s="72">
        <f>'Consolidated Reconciliations'!I99</f>
        <v>0.76300000000000001</v>
      </c>
      <c r="J26" s="72">
        <f>'Consolidated Reconciliations'!J99</f>
        <v>0.76300000000000001</v>
      </c>
      <c r="K26" s="72">
        <f>'Consolidated Reconciliations'!K99</f>
        <v>0.71799999999999997</v>
      </c>
      <c r="L26" s="72">
        <f>'Consolidated Reconciliations'!L99</f>
        <v>0.53600000000000003</v>
      </c>
      <c r="M26" s="102">
        <f>SUM(I26:L26)</f>
        <v>2.78</v>
      </c>
      <c r="N26" s="72">
        <f>'Consolidated Reconciliations'!N99</f>
        <v>0.89800000000000002</v>
      </c>
      <c r="O26" s="72">
        <f>'Consolidated Reconciliations'!O99</f>
        <v>0.51300000000000001</v>
      </c>
      <c r="P26" s="72">
        <f>'Consolidated Reconciliations'!P99</f>
        <v>0.35699999999999998</v>
      </c>
      <c r="Q26" s="72">
        <f>'Consolidated Reconciliations'!Q99</f>
        <v>0.81200000000000006</v>
      </c>
      <c r="R26" s="102">
        <f>'Consolidated Reconciliations'!R99</f>
        <v>2.58</v>
      </c>
      <c r="S26" s="72">
        <f>'Consolidated Reconciliations'!S99</f>
        <v>1.171</v>
      </c>
      <c r="T26" s="72">
        <f>'Consolidated Reconciliations'!T99</f>
        <v>0.95099999999999996</v>
      </c>
      <c r="U26" s="72">
        <f>'Consolidated Reconciliations'!U99</f>
        <v>0.33300000000000002</v>
      </c>
      <c r="V26" s="72">
        <f>'Consolidated Reconciliations'!V99</f>
        <v>0.10100000000000001</v>
      </c>
      <c r="W26" s="102">
        <f>'Consolidated Reconciliations'!W99</f>
        <v>2.556</v>
      </c>
      <c r="X26" s="72">
        <f>'Consolidated Reconciliations'!X99</f>
        <v>0.53300000000000003</v>
      </c>
      <c r="Y26" s="72">
        <f>'Consolidated Reconciliations'!Y99</f>
        <v>0.41299999999999998</v>
      </c>
      <c r="Z26" s="72">
        <f>'Consolidated Reconciliations'!Z99</f>
        <v>1.0269999999999999</v>
      </c>
      <c r="AA26" s="72">
        <f>'Consolidated Reconciliations'!AA99</f>
        <v>7.0999999999999994E-2</v>
      </c>
      <c r="AB26" s="102">
        <f>'Consolidated Reconciliations'!AB99</f>
        <v>2.044</v>
      </c>
      <c r="AC26" s="72">
        <f>'Consolidated Reconciliations'!AC99</f>
        <v>-0.68600000000000005</v>
      </c>
      <c r="AD26" s="350"/>
    </row>
    <row r="27" spans="1:31">
      <c r="A27" s="10"/>
      <c r="B27" s="10"/>
      <c r="C27" s="10"/>
      <c r="D27" s="86"/>
      <c r="E27" s="86"/>
      <c r="F27" s="86"/>
      <c r="G27" s="86"/>
      <c r="H27" s="85"/>
      <c r="I27" s="86"/>
      <c r="J27" s="86"/>
      <c r="K27" s="86"/>
      <c r="L27" s="86"/>
      <c r="M27" s="85"/>
      <c r="N27" s="86"/>
      <c r="O27" s="86"/>
      <c r="P27" s="86"/>
      <c r="Q27" s="86"/>
      <c r="R27" s="85"/>
      <c r="S27" s="86"/>
      <c r="T27" s="86"/>
      <c r="U27" s="86"/>
      <c r="V27" s="86"/>
      <c r="W27" s="85"/>
      <c r="X27" s="86"/>
      <c r="Y27" s="86"/>
      <c r="Z27" s="86"/>
      <c r="AA27" s="86"/>
      <c r="AB27" s="85"/>
      <c r="AC27" s="86"/>
    </row>
    <row r="28" spans="1:31">
      <c r="A28" s="10"/>
      <c r="B28" s="105" t="s">
        <v>2</v>
      </c>
      <c r="C28" s="48"/>
      <c r="D28" s="96">
        <f t="shared" ref="D28:J28" si="46">D20-D23+D26</f>
        <v>243.58599999999996</v>
      </c>
      <c r="E28" s="96">
        <f t="shared" si="46"/>
        <v>227.57299999999995</v>
      </c>
      <c r="F28" s="96">
        <f t="shared" si="46"/>
        <v>241.66600000000005</v>
      </c>
      <c r="G28" s="96">
        <f t="shared" si="46"/>
        <v>228.76200000000006</v>
      </c>
      <c r="H28" s="106">
        <f t="shared" si="46"/>
        <v>941.58699999999965</v>
      </c>
      <c r="I28" s="96">
        <f t="shared" si="46"/>
        <v>287.48</v>
      </c>
      <c r="J28" s="96">
        <f t="shared" si="46"/>
        <v>271.48399999999992</v>
      </c>
      <c r="K28" s="96">
        <f t="shared" ref="K28:N28" si="47">K20-K23+K26</f>
        <v>237.85699999999997</v>
      </c>
      <c r="L28" s="96">
        <f t="shared" si="47"/>
        <v>249.82500000000007</v>
      </c>
      <c r="M28" s="106">
        <f t="shared" si="47"/>
        <v>1046.6460000000002</v>
      </c>
      <c r="N28" s="96">
        <f t="shared" si="47"/>
        <v>297.56099999999992</v>
      </c>
      <c r="O28" s="96">
        <f t="shared" ref="O28" si="48">O20-O23+O26</f>
        <v>261.41699999999997</v>
      </c>
      <c r="P28" s="96">
        <f t="shared" ref="P28:S28" si="49">P20-P23+P26</f>
        <v>262.9260000000001</v>
      </c>
      <c r="Q28" s="96">
        <f t="shared" si="49"/>
        <v>256.66699999999997</v>
      </c>
      <c r="R28" s="106">
        <f t="shared" si="49"/>
        <v>1078.5710000000006</v>
      </c>
      <c r="S28" s="96">
        <f t="shared" si="49"/>
        <v>301.33800000000002</v>
      </c>
      <c r="T28" s="96">
        <f t="shared" ref="T28:U28" si="50">T20-T23+T26</f>
        <v>277.00200000000001</v>
      </c>
      <c r="U28" s="96">
        <f t="shared" si="50"/>
        <v>278.50500000000011</v>
      </c>
      <c r="V28" s="96">
        <f t="shared" ref="V28:W28" si="51">V20-V23+V26</f>
        <v>267.54499999999996</v>
      </c>
      <c r="W28" s="106">
        <f t="shared" si="51"/>
        <v>1124.3900000000003</v>
      </c>
      <c r="X28" s="96">
        <f t="shared" ref="X28:Y28" si="52">X20-X23+X26</f>
        <v>262.34899999999993</v>
      </c>
      <c r="Y28" s="96">
        <f t="shared" si="52"/>
        <v>235.63499999999999</v>
      </c>
      <c r="Z28" s="96">
        <f t="shared" ref="Z28:AB28" si="53">Z20-Z23+Z26</f>
        <v>241.56399999999999</v>
      </c>
      <c r="AA28" s="96">
        <f t="shared" si="53"/>
        <v>206.81199999999993</v>
      </c>
      <c r="AB28" s="106">
        <f t="shared" si="53"/>
        <v>946.36000000000047</v>
      </c>
      <c r="AC28" s="96">
        <f>AC20-AC23+AC26</f>
        <v>24.403000000000027</v>
      </c>
      <c r="AD28" s="350"/>
    </row>
    <row r="29" spans="1:31">
      <c r="A29" s="10"/>
      <c r="B29" s="222" t="s">
        <v>1</v>
      </c>
      <c r="C29" s="323"/>
      <c r="D29" s="79" t="s">
        <v>30</v>
      </c>
      <c r="E29" s="79" t="s">
        <v>30</v>
      </c>
      <c r="F29" s="79" t="s">
        <v>30</v>
      </c>
      <c r="G29" s="79" t="s">
        <v>30</v>
      </c>
      <c r="H29" s="78" t="s">
        <v>30</v>
      </c>
      <c r="I29" s="99">
        <f t="shared" ref="I29:O29" si="54">IFERROR((I28-D28)/ABS(D28),"n/a")</f>
        <v>0.18019919042966373</v>
      </c>
      <c r="J29" s="99">
        <f t="shared" si="54"/>
        <v>0.19295346987560028</v>
      </c>
      <c r="K29" s="99">
        <f t="shared" si="54"/>
        <v>-1.5761422790132172E-2</v>
      </c>
      <c r="L29" s="99">
        <f t="shared" si="54"/>
        <v>9.2073858420541929E-2</v>
      </c>
      <c r="M29" s="98">
        <f t="shared" si="54"/>
        <v>0.11157651921702463</v>
      </c>
      <c r="N29" s="99">
        <f t="shared" si="54"/>
        <v>3.5066787254765211E-2</v>
      </c>
      <c r="O29" s="99">
        <f t="shared" si="54"/>
        <v>-3.7081374961323514E-2</v>
      </c>
      <c r="P29" s="99">
        <f t="shared" ref="P29" si="55">IFERROR((P28-K28)/ABS(K28),"n/a")</f>
        <v>0.1053952584956513</v>
      </c>
      <c r="Q29" s="99">
        <f t="shared" ref="Q29" si="56">IFERROR((Q28-L28)/ABS(L28),"n/a")</f>
        <v>2.7387171019713389E-2</v>
      </c>
      <c r="R29" s="98">
        <f t="shared" ref="R29:AB29" si="57">IFERROR((R28-M28)/ABS(M28),"n/a")</f>
        <v>3.0502194629321092E-2</v>
      </c>
      <c r="S29" s="99">
        <f t="shared" si="57"/>
        <v>1.2693195680885941E-2</v>
      </c>
      <c r="T29" s="99">
        <f t="shared" si="57"/>
        <v>5.96173929009974E-2</v>
      </c>
      <c r="U29" s="99">
        <f t="shared" si="57"/>
        <v>5.9252413226535232E-2</v>
      </c>
      <c r="V29" s="99">
        <f t="shared" si="57"/>
        <v>4.2381763140567297E-2</v>
      </c>
      <c r="W29" s="98">
        <f t="shared" si="57"/>
        <v>4.2481208932930434E-2</v>
      </c>
      <c r="X29" s="99">
        <f t="shared" si="57"/>
        <v>-0.12938627056660656</v>
      </c>
      <c r="Y29" s="99">
        <f t="shared" si="57"/>
        <v>-0.14933827192583454</v>
      </c>
      <c r="Z29" s="99">
        <f t="shared" si="57"/>
        <v>-0.13264034757006193</v>
      </c>
      <c r="AA29" s="99">
        <f t="shared" si="57"/>
        <v>-0.22700106524136143</v>
      </c>
      <c r="AB29" s="98">
        <f t="shared" si="57"/>
        <v>-0.15833474150428214</v>
      </c>
      <c r="AC29" s="99">
        <f>IFERROR((AC28-X28)/ABS(X28),"n/a")</f>
        <v>-0.90698268337214927</v>
      </c>
      <c r="AD29" s="354"/>
    </row>
    <row r="30" spans="1:31">
      <c r="A30" s="10"/>
      <c r="B30" s="196" t="s">
        <v>79</v>
      </c>
      <c r="C30" s="353"/>
      <c r="D30" s="221">
        <f t="shared" ref="D30:F30" si="58">D28/D$10</f>
        <v>0.3429107986508021</v>
      </c>
      <c r="E30" s="221">
        <f t="shared" si="58"/>
        <v>0.32184400593417245</v>
      </c>
      <c r="F30" s="221">
        <f t="shared" si="58"/>
        <v>0.30785399272868108</v>
      </c>
      <c r="G30" s="221">
        <f t="shared" ref="G30:I30" si="59">G28/G$10</f>
        <v>0.3016157847202538</v>
      </c>
      <c r="H30" s="220">
        <f t="shared" si="59"/>
        <v>0.31800745450025936</v>
      </c>
      <c r="I30" s="221">
        <f t="shared" si="59"/>
        <v>0.33445679855458077</v>
      </c>
      <c r="J30" s="221">
        <f t="shared" ref="J30:K30" si="60">J28/J$10</f>
        <v>0.32119085421689875</v>
      </c>
      <c r="K30" s="221">
        <f t="shared" si="60"/>
        <v>0.2835069824576501</v>
      </c>
      <c r="L30" s="221">
        <f t="shared" ref="L30:N30" si="61">L28/L$10</f>
        <v>0.30113148051941802</v>
      </c>
      <c r="M30" s="220">
        <f t="shared" si="61"/>
        <v>0.31026560811832127</v>
      </c>
      <c r="N30" s="221">
        <f t="shared" si="61"/>
        <v>0.32507786613470424</v>
      </c>
      <c r="O30" s="221">
        <f t="shared" ref="O30" si="62">O28/O$10</f>
        <v>0.29024951618974021</v>
      </c>
      <c r="P30" s="221">
        <f t="shared" ref="P30:S30" si="63">P28/P$10</f>
        <v>0.29194342476066132</v>
      </c>
      <c r="Q30" s="221">
        <f t="shared" si="63"/>
        <v>0.29105120755855218</v>
      </c>
      <c r="R30" s="220">
        <f t="shared" si="63"/>
        <v>0.2997292748835344</v>
      </c>
      <c r="S30" s="221">
        <f t="shared" si="63"/>
        <v>0.30488410704908797</v>
      </c>
      <c r="T30" s="221">
        <f t="shared" ref="T30:U30" si="64">T28/T$10</f>
        <v>0.28139857127764195</v>
      </c>
      <c r="U30" s="221">
        <f t="shared" si="64"/>
        <v>0.28703481355439608</v>
      </c>
      <c r="V30" s="221">
        <f t="shared" ref="V30:W30" si="65">V28/V$10</f>
        <v>0.28957346715413695</v>
      </c>
      <c r="W30" s="220">
        <f t="shared" si="65"/>
        <v>0.29076876863936962</v>
      </c>
      <c r="X30" s="221">
        <f t="shared" ref="X30:Y30" si="66">X28/X$10</f>
        <v>0.25000822069663192</v>
      </c>
      <c r="Y30" s="221">
        <f t="shared" si="66"/>
        <v>0.23563358619848282</v>
      </c>
      <c r="Z30" s="221">
        <f t="shared" ref="Z30:AB30" si="67">Z28/Z$10</f>
        <v>0.24544223271919599</v>
      </c>
      <c r="AA30" s="221">
        <f t="shared" si="67"/>
        <v>0.21968055615608337</v>
      </c>
      <c r="AB30" s="220">
        <f t="shared" si="67"/>
        <v>0.23807870614955326</v>
      </c>
      <c r="AC30" s="221">
        <f>AC28/AC$10</f>
        <v>3.7031641468518672E-2</v>
      </c>
    </row>
    <row r="31" spans="1:31">
      <c r="A31" s="10"/>
      <c r="B31" s="323"/>
      <c r="C31" s="323"/>
      <c r="D31" s="99"/>
      <c r="E31" s="99"/>
      <c r="F31" s="99"/>
      <c r="G31" s="99"/>
      <c r="H31" s="98"/>
      <c r="I31" s="99"/>
      <c r="J31" s="99"/>
      <c r="K31" s="99"/>
      <c r="L31" s="99"/>
      <c r="M31" s="98"/>
      <c r="N31" s="99"/>
      <c r="O31" s="99"/>
      <c r="P31" s="99"/>
      <c r="Q31" s="99"/>
      <c r="R31" s="98"/>
      <c r="S31" s="99"/>
      <c r="T31" s="99"/>
      <c r="U31" s="99"/>
      <c r="V31" s="99"/>
      <c r="W31" s="98"/>
      <c r="X31" s="99"/>
      <c r="Y31" s="99"/>
      <c r="Z31" s="99"/>
      <c r="AA31" s="99"/>
      <c r="AB31" s="98"/>
      <c r="AC31" s="99"/>
    </row>
    <row r="32" spans="1:31">
      <c r="A32" s="10"/>
      <c r="B32" s="101" t="s">
        <v>54</v>
      </c>
      <c r="C32" s="101"/>
      <c r="D32" s="72">
        <f>'Consolidated Reconciliations'!D108</f>
        <v>80.359000000000009</v>
      </c>
      <c r="E32" s="72">
        <f>'Consolidated Reconciliations'!E108</f>
        <v>65.024000000000015</v>
      </c>
      <c r="F32" s="72">
        <f>'Consolidated Reconciliations'!F108</f>
        <v>66.378</v>
      </c>
      <c r="G32" s="72">
        <f>'Consolidated Reconciliations'!G108</f>
        <v>76.721000000000004</v>
      </c>
      <c r="H32" s="102">
        <f>SUM(D32:G32)</f>
        <v>288.48200000000003</v>
      </c>
      <c r="I32" s="72">
        <f>'Consolidated Reconciliations'!I108</f>
        <v>74.489999999999995</v>
      </c>
      <c r="J32" s="72">
        <f>'Consolidated Reconciliations'!J108</f>
        <v>78.320999999999998</v>
      </c>
      <c r="K32" s="72">
        <f>'Consolidated Reconciliations'!K108</f>
        <v>86.939000000000007</v>
      </c>
      <c r="L32" s="72">
        <f>'Consolidated Reconciliations'!L108</f>
        <v>86.534999999999997</v>
      </c>
      <c r="M32" s="102">
        <f>SUM(I32:L32)</f>
        <v>326.28499999999997</v>
      </c>
      <c r="N32" s="72">
        <f>'Consolidated Reconciliations'!N108</f>
        <v>86.621000000000009</v>
      </c>
      <c r="O32" s="72">
        <f>'Consolidated Reconciliations'!O108</f>
        <v>88.918999999999997</v>
      </c>
      <c r="P32" s="72">
        <f>'Consolidated Reconciliations'!P108</f>
        <v>94.820999999999998</v>
      </c>
      <c r="Q32" s="72">
        <f>'Consolidated Reconciliations'!Q108</f>
        <v>102.06100000000001</v>
      </c>
      <c r="R32" s="102">
        <f>'Consolidated Reconciliations'!R108</f>
        <v>372.42200000000003</v>
      </c>
      <c r="S32" s="72">
        <f>'Consolidated Reconciliations'!S108</f>
        <v>103.742</v>
      </c>
      <c r="T32" s="72">
        <f>'Consolidated Reconciliations'!T108</f>
        <v>105.01599999999999</v>
      </c>
      <c r="U32" s="72">
        <f>'Consolidated Reconciliations'!U108</f>
        <v>104.53200000000001</v>
      </c>
      <c r="V32" s="72">
        <f>'Consolidated Reconciliations'!V108</f>
        <v>109.66799999999999</v>
      </c>
      <c r="W32" s="102">
        <f>'Consolidated Reconciliations'!W108</f>
        <v>422.95799999999997</v>
      </c>
      <c r="X32" s="72">
        <f>'Consolidated Reconciliations'!X108</f>
        <v>106.58699999999997</v>
      </c>
      <c r="Y32" s="72">
        <f>'Consolidated Reconciliations'!Y108</f>
        <v>108.68200000000002</v>
      </c>
      <c r="Z32" s="72">
        <f>'Consolidated Reconciliations'!Z108</f>
        <v>108.49000000000001</v>
      </c>
      <c r="AA32" s="72">
        <f>'Consolidated Reconciliations'!AA108</f>
        <v>109.19300000000003</v>
      </c>
      <c r="AB32" s="102">
        <f>'Consolidated Reconciliations'!AB108</f>
        <v>432.95200000000006</v>
      </c>
      <c r="AC32" s="72">
        <f>'Consolidated Reconciliations'!AC108</f>
        <v>97.272999999999996</v>
      </c>
      <c r="AD32" s="350"/>
    </row>
    <row r="33" spans="1:30">
      <c r="A33" s="10"/>
      <c r="B33" s="41" t="s">
        <v>79</v>
      </c>
      <c r="C33" s="41"/>
      <c r="D33" s="104">
        <f t="shared" ref="D33" si="68">D32/D$10</f>
        <v>0.1131262423488206</v>
      </c>
      <c r="E33" s="104">
        <f t="shared" ref="E33:F33" si="69">E32/E$10</f>
        <v>9.1959875037300742E-2</v>
      </c>
      <c r="F33" s="104">
        <f t="shared" si="69"/>
        <v>8.4557746349690849E-2</v>
      </c>
      <c r="G33" s="104">
        <f t="shared" ref="G33:I33" si="70">G32/G$10</f>
        <v>0.10115432029586463</v>
      </c>
      <c r="H33" s="103">
        <f t="shared" si="70"/>
        <v>9.7430642616289156E-2</v>
      </c>
      <c r="I33" s="104">
        <f t="shared" si="70"/>
        <v>8.6662331029395842E-2</v>
      </c>
      <c r="J33" s="104">
        <f t="shared" ref="J33:K33" si="71">J32/J$10</f>
        <v>9.2661036720844442E-2</v>
      </c>
      <c r="K33" s="104">
        <f t="shared" si="71"/>
        <v>0.10362450357940127</v>
      </c>
      <c r="L33" s="104">
        <f t="shared" ref="L33:N33" si="72">L32/L$10</f>
        <v>0.10430666533272422</v>
      </c>
      <c r="M33" s="103">
        <f t="shared" si="72"/>
        <v>9.6723260725103261E-2</v>
      </c>
      <c r="N33" s="104">
        <f t="shared" si="72"/>
        <v>9.4631251549948503E-2</v>
      </c>
      <c r="O33" s="104">
        <f t="shared" ref="O33" si="73">O32/O$10</f>
        <v>9.8726160617234188E-2</v>
      </c>
      <c r="P33" s="104">
        <f t="shared" ref="P33:S33" si="74">P32/P$10</f>
        <v>0.10528577424534148</v>
      </c>
      <c r="Q33" s="104">
        <f t="shared" si="74"/>
        <v>0.11573352746801653</v>
      </c>
      <c r="R33" s="103">
        <f t="shared" si="74"/>
        <v>0.10349413808703888</v>
      </c>
      <c r="S33" s="104">
        <f t="shared" si="74"/>
        <v>0.10496282258953893</v>
      </c>
      <c r="T33" s="104">
        <f t="shared" ref="T33:U33" si="75">T32/T$10</f>
        <v>0.10668281225873041</v>
      </c>
      <c r="U33" s="104">
        <f t="shared" si="75"/>
        <v>0.10773351692238244</v>
      </c>
      <c r="V33" s="104">
        <f t="shared" ref="V33:W33" si="76">V32/V$10</f>
        <v>0.11869757609321759</v>
      </c>
      <c r="W33" s="103">
        <f t="shared" si="76"/>
        <v>0.10937750855679121</v>
      </c>
      <c r="X33" s="104">
        <f t="shared" ref="X33:Y33" si="77">X32/X$10</f>
        <v>0.10157319532146837</v>
      </c>
      <c r="Y33" s="104">
        <f t="shared" si="77"/>
        <v>0.10868134791191254</v>
      </c>
      <c r="Z33" s="104">
        <f t="shared" ref="Z33:AB33" si="78">Z32/Z$10</f>
        <v>0.1102317722330545</v>
      </c>
      <c r="AA33" s="104">
        <f t="shared" si="78"/>
        <v>0.11598736518360261</v>
      </c>
      <c r="AB33" s="103">
        <f t="shared" si="78"/>
        <v>0.10891907095065445</v>
      </c>
      <c r="AC33" s="104">
        <f>AC32/AC$10</f>
        <v>0.14761213213814747</v>
      </c>
      <c r="AD33" s="354"/>
    </row>
    <row r="34" spans="1:30">
      <c r="A34" s="10"/>
      <c r="B34" s="10"/>
      <c r="C34" s="10"/>
      <c r="D34" s="86"/>
      <c r="E34" s="86"/>
      <c r="F34" s="86"/>
      <c r="G34" s="86"/>
      <c r="H34" s="85"/>
      <c r="I34" s="86"/>
      <c r="J34" s="86"/>
      <c r="K34" s="86"/>
      <c r="L34" s="86"/>
      <c r="M34" s="85"/>
      <c r="N34" s="86"/>
      <c r="O34" s="86"/>
      <c r="P34" s="86"/>
      <c r="Q34" s="86"/>
      <c r="R34" s="85"/>
      <c r="S34" s="86"/>
      <c r="T34" s="86"/>
      <c r="U34" s="86"/>
      <c r="V34" s="86"/>
      <c r="W34" s="85"/>
      <c r="X34" s="86"/>
      <c r="Y34" s="86"/>
      <c r="Z34" s="86"/>
      <c r="AA34" s="86"/>
      <c r="AB34" s="85"/>
      <c r="AC34" s="86"/>
    </row>
    <row r="35" spans="1:30">
      <c r="A35" s="10"/>
      <c r="B35" s="151" t="s">
        <v>75</v>
      </c>
      <c r="C35" s="94"/>
      <c r="D35" s="95">
        <f t="shared" ref="D35:W35" si="79">D28-D32</f>
        <v>163.22699999999995</v>
      </c>
      <c r="E35" s="95">
        <f t="shared" si="79"/>
        <v>162.54899999999992</v>
      </c>
      <c r="F35" s="95">
        <f t="shared" si="79"/>
        <v>175.28800000000007</v>
      </c>
      <c r="G35" s="95">
        <f t="shared" si="79"/>
        <v>152.04100000000005</v>
      </c>
      <c r="H35" s="252">
        <f t="shared" si="79"/>
        <v>653.10499999999956</v>
      </c>
      <c r="I35" s="95">
        <f t="shared" si="79"/>
        <v>212.99</v>
      </c>
      <c r="J35" s="95">
        <f t="shared" si="79"/>
        <v>193.16299999999993</v>
      </c>
      <c r="K35" s="95">
        <f t="shared" si="79"/>
        <v>150.91799999999995</v>
      </c>
      <c r="L35" s="95">
        <f t="shared" si="79"/>
        <v>163.29000000000008</v>
      </c>
      <c r="M35" s="252">
        <f t="shared" si="79"/>
        <v>720.36100000000022</v>
      </c>
      <c r="N35" s="95">
        <f t="shared" si="79"/>
        <v>210.93999999999991</v>
      </c>
      <c r="O35" s="95">
        <f t="shared" si="79"/>
        <v>172.49799999999999</v>
      </c>
      <c r="P35" s="95">
        <f t="shared" si="79"/>
        <v>168.1050000000001</v>
      </c>
      <c r="Q35" s="95">
        <f t="shared" si="79"/>
        <v>154.60599999999997</v>
      </c>
      <c r="R35" s="252">
        <f t="shared" si="79"/>
        <v>706.14900000000057</v>
      </c>
      <c r="S35" s="95">
        <f t="shared" si="79"/>
        <v>197.596</v>
      </c>
      <c r="T35" s="95">
        <f t="shared" si="79"/>
        <v>171.98600000000002</v>
      </c>
      <c r="U35" s="95">
        <f t="shared" si="79"/>
        <v>173.9730000000001</v>
      </c>
      <c r="V35" s="95">
        <f t="shared" si="79"/>
        <v>157.87699999999995</v>
      </c>
      <c r="W35" s="252">
        <f t="shared" si="79"/>
        <v>701.43200000000036</v>
      </c>
      <c r="X35" s="95">
        <f t="shared" ref="X35:Y35" si="80">X28-X32</f>
        <v>155.76199999999994</v>
      </c>
      <c r="Y35" s="96">
        <f t="shared" si="80"/>
        <v>126.95299999999997</v>
      </c>
      <c r="Z35" s="96">
        <f t="shared" ref="Z35:AB35" si="81">Z28-Z32</f>
        <v>133.07399999999998</v>
      </c>
      <c r="AA35" s="96">
        <f t="shared" si="81"/>
        <v>97.6189999999999</v>
      </c>
      <c r="AB35" s="106">
        <f t="shared" si="81"/>
        <v>513.40800000000036</v>
      </c>
      <c r="AC35" s="96">
        <f>AC28-AC32</f>
        <v>-72.869999999999976</v>
      </c>
      <c r="AD35" s="350"/>
    </row>
    <row r="36" spans="1:30">
      <c r="A36" s="10"/>
      <c r="B36" s="222" t="s">
        <v>1</v>
      </c>
      <c r="C36" s="323"/>
      <c r="D36" s="79" t="s">
        <v>30</v>
      </c>
      <c r="E36" s="79" t="s">
        <v>30</v>
      </c>
      <c r="F36" s="79" t="s">
        <v>30</v>
      </c>
      <c r="G36" s="79" t="s">
        <v>30</v>
      </c>
      <c r="H36" s="78" t="s">
        <v>30</v>
      </c>
      <c r="I36" s="99">
        <f t="shared" ref="I36" si="82">IFERROR((I35-D35)/ABS(D35),"n/a")</f>
        <v>0.30486990510148493</v>
      </c>
      <c r="J36" s="99">
        <f t="shared" ref="J36" si="83">IFERROR((J35-E35)/ABS(E35),"n/a")</f>
        <v>0.18833705528794406</v>
      </c>
      <c r="K36" s="99">
        <f t="shared" ref="K36" si="84">IFERROR((K35-F35)/ABS(F35),"n/a")</f>
        <v>-0.13902834192871222</v>
      </c>
      <c r="L36" s="99">
        <f t="shared" ref="L36" si="85">IFERROR((L35-G35)/ABS(G35),"n/a")</f>
        <v>7.3986622029584254E-2</v>
      </c>
      <c r="M36" s="98">
        <f t="shared" ref="M36" si="86">IFERROR((M35-H35)/ABS(H35),"n/a")</f>
        <v>0.10297884719914975</v>
      </c>
      <c r="N36" s="99">
        <f t="shared" ref="N36" si="87">IFERROR((N35-I35)/ABS(I35),"n/a")</f>
        <v>-9.6248650171374076E-3</v>
      </c>
      <c r="O36" s="99">
        <f t="shared" ref="O36" si="88">IFERROR((O35-J35)/ABS(J35),"n/a")</f>
        <v>-0.10698218602941528</v>
      </c>
      <c r="P36" s="99">
        <f t="shared" ref="P36" si="89">IFERROR((P35-K35)/ABS(K35),"n/a")</f>
        <v>0.1138830358207779</v>
      </c>
      <c r="Q36" s="99">
        <f t="shared" ref="Q36" si="90">IFERROR((Q35-L35)/ABS(L35),"n/a")</f>
        <v>-5.3181456304734566E-2</v>
      </c>
      <c r="R36" s="98">
        <f t="shared" ref="R36:AB36" si="91">IFERROR((R35-M35)/ABS(M35),"n/a")</f>
        <v>-1.9728996989009182E-2</v>
      </c>
      <c r="S36" s="99">
        <f t="shared" si="91"/>
        <v>-6.3259694699914257E-2</v>
      </c>
      <c r="T36" s="99">
        <f t="shared" si="91"/>
        <v>-2.9681503553662769E-3</v>
      </c>
      <c r="U36" s="99">
        <f t="shared" si="91"/>
        <v>3.4906754706879581E-2</v>
      </c>
      <c r="V36" s="99">
        <f t="shared" si="91"/>
        <v>2.1157005549590491E-2</v>
      </c>
      <c r="W36" s="98">
        <f t="shared" si="91"/>
        <v>-6.6798933369589253E-3</v>
      </c>
      <c r="X36" s="99">
        <f t="shared" si="91"/>
        <v>-0.21171481204072987</v>
      </c>
      <c r="Y36" s="99">
        <f t="shared" si="91"/>
        <v>-0.26184108008791435</v>
      </c>
      <c r="Z36" s="99">
        <f t="shared" si="91"/>
        <v>-0.23508820334189839</v>
      </c>
      <c r="AA36" s="99">
        <f t="shared" si="91"/>
        <v>-0.38167687503562947</v>
      </c>
      <c r="AB36" s="98">
        <f t="shared" si="91"/>
        <v>-0.26805734554454302</v>
      </c>
      <c r="AC36" s="99">
        <f>IFERROR((AC35-X35)/ABS(X35),"n/a")</f>
        <v>-1.4678291239198265</v>
      </c>
      <c r="AD36" s="354"/>
    </row>
    <row r="37" spans="1:30">
      <c r="A37" s="10"/>
      <c r="B37" s="253" t="s">
        <v>79</v>
      </c>
      <c r="C37" s="353"/>
      <c r="D37" s="254">
        <f t="shared" ref="D37" si="92">D35/D$10</f>
        <v>0.2297845563019815</v>
      </c>
      <c r="E37" s="254">
        <f t="shared" ref="E37:F37" si="93">E35/E$10</f>
        <v>0.22988413089687171</v>
      </c>
      <c r="F37" s="254">
        <f t="shared" si="93"/>
        <v>0.22329624637899026</v>
      </c>
      <c r="G37" s="254">
        <f t="shared" ref="G37:I37" si="94">G35/G$10</f>
        <v>0.20046146442438914</v>
      </c>
      <c r="H37" s="255">
        <f t="shared" si="94"/>
        <v>0.22057681188397016</v>
      </c>
      <c r="I37" s="254">
        <f t="shared" si="94"/>
        <v>0.24779446752518491</v>
      </c>
      <c r="J37" s="254">
        <f t="shared" ref="J37:K37" si="95">J35/J$10</f>
        <v>0.2285298174960543</v>
      </c>
      <c r="K37" s="254">
        <f t="shared" si="95"/>
        <v>0.17988247887824882</v>
      </c>
      <c r="L37" s="254">
        <f t="shared" ref="L37:N37" si="96">L35/L$10</f>
        <v>0.19682481518669379</v>
      </c>
      <c r="M37" s="255">
        <f t="shared" si="96"/>
        <v>0.21354234739321801</v>
      </c>
      <c r="N37" s="254">
        <f t="shared" si="96"/>
        <v>0.23044661458475574</v>
      </c>
      <c r="O37" s="254">
        <f t="shared" ref="O37" si="97">O35/O$10</f>
        <v>0.19152335557250602</v>
      </c>
      <c r="P37" s="254">
        <f t="shared" ref="P37:S37" si="98">P35/P$10</f>
        <v>0.18665765051531982</v>
      </c>
      <c r="Q37" s="254">
        <f t="shared" si="98"/>
        <v>0.17531768009053567</v>
      </c>
      <c r="R37" s="255">
        <f t="shared" si="98"/>
        <v>0.19623513679649554</v>
      </c>
      <c r="S37" s="254">
        <f t="shared" si="98"/>
        <v>0.19992128445954901</v>
      </c>
      <c r="T37" s="254">
        <f t="shared" ref="T37:U37" si="99">T35/T$10</f>
        <v>0.17471575901891151</v>
      </c>
      <c r="U37" s="254">
        <f t="shared" si="99"/>
        <v>0.17930129663201363</v>
      </c>
      <c r="V37" s="254">
        <f t="shared" ref="V37:W37" si="100">V35/V$10</f>
        <v>0.17087589106091938</v>
      </c>
      <c r="W37" s="255">
        <f t="shared" si="100"/>
        <v>0.18139126008257844</v>
      </c>
      <c r="X37" s="254">
        <f t="shared" ref="X37:Y37" si="101">X35/X$10</f>
        <v>0.14843502537516351</v>
      </c>
      <c r="Y37" s="338">
        <f t="shared" si="101"/>
        <v>0.12695223828657026</v>
      </c>
      <c r="Z37" s="338">
        <f t="shared" ref="Z37:AB37" si="102">Z35/Z$10</f>
        <v>0.13521046048614149</v>
      </c>
      <c r="AA37" s="338">
        <f t="shared" si="102"/>
        <v>0.10369319097248074</v>
      </c>
      <c r="AB37" s="341">
        <f t="shared" si="102"/>
        <v>0.12915963519889878</v>
      </c>
      <c r="AC37" s="338">
        <f>AC35/AC$10</f>
        <v>-0.1105804906696288</v>
      </c>
    </row>
    <row r="38" spans="1:30">
      <c r="A38" s="10"/>
      <c r="B38" s="10"/>
      <c r="C38" s="10"/>
      <c r="D38" s="86"/>
      <c r="E38" s="86"/>
      <c r="F38" s="86"/>
      <c r="G38" s="86"/>
      <c r="H38" s="85"/>
      <c r="I38" s="86"/>
      <c r="J38" s="86"/>
      <c r="K38" s="86"/>
      <c r="L38" s="86"/>
      <c r="M38" s="85"/>
      <c r="N38" s="86"/>
      <c r="O38" s="86"/>
      <c r="P38" s="86"/>
      <c r="Q38" s="86"/>
      <c r="R38" s="85"/>
      <c r="S38" s="86"/>
      <c r="T38" s="86"/>
      <c r="U38" s="86"/>
      <c r="V38" s="86"/>
      <c r="W38" s="85"/>
      <c r="X38" s="86"/>
      <c r="Y38" s="86"/>
      <c r="Z38" s="86"/>
      <c r="AA38" s="86"/>
      <c r="AB38" s="85"/>
      <c r="AC38" s="86"/>
    </row>
    <row r="39" spans="1:30">
      <c r="A39" s="10"/>
      <c r="B39" s="10" t="s">
        <v>14</v>
      </c>
      <c r="C39" s="10"/>
      <c r="D39" s="110">
        <f>-'Consolidated Reconciliations'!D27</f>
        <v>-46.453000000000003</v>
      </c>
      <c r="E39" s="110">
        <f>-'Consolidated Reconciliations'!E27</f>
        <v>-42.609000000000002</v>
      </c>
      <c r="F39" s="110">
        <f>-'Consolidated Reconciliations'!F27</f>
        <v>-40.581000000000003</v>
      </c>
      <c r="G39" s="110">
        <f>-'Consolidated Reconciliations'!G27</f>
        <v>-43.654999999999973</v>
      </c>
      <c r="H39" s="109">
        <f>SUM(D39:G39)</f>
        <v>-173.298</v>
      </c>
      <c r="I39" s="110">
        <f>-'Consolidated Reconciliations'!I27</f>
        <v>-41.201999999999998</v>
      </c>
      <c r="J39" s="110">
        <f>-'Consolidated Reconciliations'!J27</f>
        <v>-37.21</v>
      </c>
      <c r="K39" s="110">
        <f>-'Consolidated Reconciliations'!K27</f>
        <v>-38.002000000000002</v>
      </c>
      <c r="L39" s="110">
        <f>-'Consolidated Reconciliations'!L27</f>
        <v>-41.837000000000003</v>
      </c>
      <c r="M39" s="109">
        <f>SUM(I39:L39)</f>
        <v>-158.25100000000003</v>
      </c>
      <c r="N39" s="110">
        <f>-'Consolidated Reconciliations'!N27</f>
        <v>-39.561</v>
      </c>
      <c r="O39" s="110">
        <f>-'Consolidated Reconciliations'!O27</f>
        <v>-38.097000000000001</v>
      </c>
      <c r="P39" s="110">
        <f>-'Consolidated Reconciliations'!P27</f>
        <v>-38.918999999999997</v>
      </c>
      <c r="Q39" s="110">
        <f>-'Consolidated Reconciliations'!Q27</f>
        <v>-37.347999999999999</v>
      </c>
      <c r="R39" s="109">
        <f>-'Consolidated Reconciliations'!R27</f>
        <v>-153.92500000000001</v>
      </c>
      <c r="S39" s="110">
        <f>-'Consolidated Reconciliations'!S27</f>
        <v>-38.109000000000002</v>
      </c>
      <c r="T39" s="110">
        <f>-'Consolidated Reconciliations'!T27</f>
        <v>-39.408999999999999</v>
      </c>
      <c r="U39" s="110">
        <f>-'Consolidated Reconciliations'!U27</f>
        <v>-39.290999999999997</v>
      </c>
      <c r="V39" s="110">
        <f>-'Consolidated Reconciliations'!V27</f>
        <v>-40.207999999999998</v>
      </c>
      <c r="W39" s="109">
        <f>-'Consolidated Reconciliations'!W27</f>
        <v>-157.017</v>
      </c>
      <c r="X39" s="110">
        <f>-'Consolidated Reconciliations'!X27</f>
        <v>-38.012999999999998</v>
      </c>
      <c r="Y39" s="110">
        <f>-'Consolidated Reconciliations'!Y27</f>
        <v>-39.607999999999997</v>
      </c>
      <c r="Z39" s="110">
        <f>-'Consolidated Reconciliations'!Z27</f>
        <v>-39.743000000000002</v>
      </c>
      <c r="AA39" s="110">
        <f>-'Consolidated Reconciliations'!AA27</f>
        <v>-39.026999999999987</v>
      </c>
      <c r="AB39" s="109">
        <f>-'Consolidated Reconciliations'!AB27</f>
        <v>-156.39099999999999</v>
      </c>
      <c r="AC39" s="110">
        <f>-'Consolidated Reconciliations'!AC27</f>
        <v>-37.442</v>
      </c>
      <c r="AD39" s="350"/>
    </row>
    <row r="40" spans="1:30">
      <c r="A40" s="10"/>
      <c r="B40" s="10" t="s">
        <v>216</v>
      </c>
      <c r="C40" s="10"/>
      <c r="D40" s="110">
        <f t="shared" ref="D40:W40" si="103">-D26</f>
        <v>-9.32</v>
      </c>
      <c r="E40" s="110">
        <f t="shared" si="103"/>
        <v>-6.1080000000000005</v>
      </c>
      <c r="F40" s="110">
        <f t="shared" si="103"/>
        <v>-0.372</v>
      </c>
      <c r="G40" s="110">
        <f t="shared" si="103"/>
        <v>-0.64400000000000002</v>
      </c>
      <c r="H40" s="109">
        <f t="shared" si="103"/>
        <v>-16.443999999999999</v>
      </c>
      <c r="I40" s="110">
        <f t="shared" si="103"/>
        <v>-0.76300000000000001</v>
      </c>
      <c r="J40" s="110">
        <f t="shared" si="103"/>
        <v>-0.76300000000000001</v>
      </c>
      <c r="K40" s="110">
        <f t="shared" si="103"/>
        <v>-0.71799999999999997</v>
      </c>
      <c r="L40" s="110">
        <f t="shared" si="103"/>
        <v>-0.53600000000000003</v>
      </c>
      <c r="M40" s="109">
        <f t="shared" si="103"/>
        <v>-2.78</v>
      </c>
      <c r="N40" s="110">
        <f t="shared" si="103"/>
        <v>-0.89800000000000002</v>
      </c>
      <c r="O40" s="110">
        <f t="shared" si="103"/>
        <v>-0.51300000000000001</v>
      </c>
      <c r="P40" s="110">
        <f t="shared" si="103"/>
        <v>-0.35699999999999998</v>
      </c>
      <c r="Q40" s="110">
        <f t="shared" si="103"/>
        <v>-0.81200000000000006</v>
      </c>
      <c r="R40" s="109">
        <f t="shared" si="103"/>
        <v>-2.58</v>
      </c>
      <c r="S40" s="110">
        <f t="shared" si="103"/>
        <v>-1.171</v>
      </c>
      <c r="T40" s="110">
        <f t="shared" si="103"/>
        <v>-0.95099999999999996</v>
      </c>
      <c r="U40" s="110">
        <f t="shared" si="103"/>
        <v>-0.33300000000000002</v>
      </c>
      <c r="V40" s="110">
        <f t="shared" si="103"/>
        <v>-0.10100000000000001</v>
      </c>
      <c r="W40" s="109">
        <f t="shared" si="103"/>
        <v>-2.556</v>
      </c>
      <c r="X40" s="110">
        <f t="shared" ref="X40:Y40" si="104">-X26</f>
        <v>-0.53300000000000003</v>
      </c>
      <c r="Y40" s="110">
        <f t="shared" si="104"/>
        <v>-0.41299999999999998</v>
      </c>
      <c r="Z40" s="110">
        <f t="shared" ref="Z40:AB40" si="105">-Z26</f>
        <v>-1.0269999999999999</v>
      </c>
      <c r="AA40" s="110">
        <f t="shared" si="105"/>
        <v>-7.0999999999999994E-2</v>
      </c>
      <c r="AB40" s="109">
        <f t="shared" si="105"/>
        <v>-2.044</v>
      </c>
      <c r="AC40" s="110">
        <f t="shared" ref="AC40" si="106">-AC26</f>
        <v>0.68600000000000005</v>
      </c>
      <c r="AD40" s="350"/>
    </row>
    <row r="41" spans="1:30">
      <c r="A41" s="10"/>
      <c r="B41" s="68" t="s">
        <v>83</v>
      </c>
      <c r="C41" s="94"/>
      <c r="D41" s="95">
        <f t="shared" ref="D41:J41" si="107">D35+SUM(D39:D40)</f>
        <v>107.45399999999995</v>
      </c>
      <c r="E41" s="95">
        <f t="shared" si="107"/>
        <v>113.83199999999992</v>
      </c>
      <c r="F41" s="95">
        <f t="shared" si="107"/>
        <v>134.33500000000006</v>
      </c>
      <c r="G41" s="96">
        <f t="shared" si="107"/>
        <v>107.74200000000008</v>
      </c>
      <c r="H41" s="106">
        <f t="shared" si="107"/>
        <v>463.3629999999996</v>
      </c>
      <c r="I41" s="96">
        <f t="shared" si="107"/>
        <v>171.02500000000001</v>
      </c>
      <c r="J41" s="96">
        <f t="shared" si="107"/>
        <v>155.18999999999994</v>
      </c>
      <c r="K41" s="95">
        <f t="shared" ref="K41:N41" si="108">K35+SUM(K39:K40)</f>
        <v>112.19799999999995</v>
      </c>
      <c r="L41" s="95">
        <f t="shared" si="108"/>
        <v>120.91700000000007</v>
      </c>
      <c r="M41" s="106">
        <f t="shared" si="108"/>
        <v>559.33000000000015</v>
      </c>
      <c r="N41" s="96">
        <f t="shared" si="108"/>
        <v>170.48099999999991</v>
      </c>
      <c r="O41" s="96">
        <f t="shared" ref="O41" si="109">O35+SUM(O39:O40)</f>
        <v>133.88799999999998</v>
      </c>
      <c r="P41" s="96">
        <f t="shared" ref="P41:R41" si="110">P35+SUM(P39:P40)</f>
        <v>128.82900000000012</v>
      </c>
      <c r="Q41" s="96">
        <f t="shared" si="110"/>
        <v>116.44599999999997</v>
      </c>
      <c r="R41" s="106">
        <f t="shared" si="110"/>
        <v>549.64400000000057</v>
      </c>
      <c r="S41" s="96">
        <f t="shared" ref="S41:T41" si="111">S35+SUM(S39:S40)</f>
        <v>158.316</v>
      </c>
      <c r="T41" s="96">
        <f t="shared" si="111"/>
        <v>131.62600000000003</v>
      </c>
      <c r="U41" s="96">
        <f t="shared" ref="U41:W41" si="112">U35+SUM(U39:U40)</f>
        <v>134.3490000000001</v>
      </c>
      <c r="V41" s="96">
        <f t="shared" si="112"/>
        <v>117.56799999999996</v>
      </c>
      <c r="W41" s="106">
        <f t="shared" si="112"/>
        <v>541.85900000000038</v>
      </c>
      <c r="X41" s="96">
        <f t="shared" ref="X41:Y41" si="113">X35+SUM(X39:X40)</f>
        <v>117.21599999999995</v>
      </c>
      <c r="Y41" s="96">
        <f t="shared" si="113"/>
        <v>86.931999999999988</v>
      </c>
      <c r="Z41" s="96">
        <f t="shared" ref="Z41:AB41" si="114">Z35+SUM(Z39:Z40)</f>
        <v>92.303999999999974</v>
      </c>
      <c r="AA41" s="96">
        <f t="shared" si="114"/>
        <v>58.520999999999916</v>
      </c>
      <c r="AB41" s="106">
        <f t="shared" si="114"/>
        <v>354.97300000000035</v>
      </c>
      <c r="AC41" s="96">
        <f>AC35+SUM(AC39:AC40)</f>
        <v>-109.62599999999998</v>
      </c>
      <c r="AD41" s="354"/>
    </row>
    <row r="42" spans="1:30">
      <c r="A42" s="10"/>
      <c r="B42" s="41" t="s">
        <v>79</v>
      </c>
      <c r="C42" s="41"/>
      <c r="D42" s="104">
        <f t="shared" ref="D42:F42" si="115">D41/D$10</f>
        <v>0.15126951860214988</v>
      </c>
      <c r="E42" s="104">
        <f t="shared" si="115"/>
        <v>0.16098635112029416</v>
      </c>
      <c r="F42" s="104">
        <f t="shared" si="115"/>
        <v>0.1711269525427962</v>
      </c>
      <c r="G42" s="104">
        <f t="shared" ref="G42:I42" si="116">G41/G$10</f>
        <v>0.14205457146435857</v>
      </c>
      <c r="H42" s="103">
        <f t="shared" si="116"/>
        <v>0.15649418284195044</v>
      </c>
      <c r="I42" s="104">
        <f t="shared" si="116"/>
        <v>0.19897201187142471</v>
      </c>
      <c r="J42" s="104">
        <f t="shared" ref="J42:K42" si="117">J41/J$10</f>
        <v>0.18360422222274797</v>
      </c>
      <c r="K42" s="104">
        <f t="shared" si="117"/>
        <v>0.13373126045390052</v>
      </c>
      <c r="L42" s="104">
        <f t="shared" ref="L42:N42" si="118">L41/L$10</f>
        <v>0.1457496856998558</v>
      </c>
      <c r="M42" s="103">
        <f t="shared" si="118"/>
        <v>0.16580664578933149</v>
      </c>
      <c r="N42" s="104">
        <f t="shared" si="118"/>
        <v>0.18624618043530738</v>
      </c>
      <c r="O42" s="104">
        <f t="shared" ref="O42" si="119">O41/O$10</f>
        <v>0.14865493530876697</v>
      </c>
      <c r="P42" s="104">
        <f t="shared" ref="P42:S42" si="120">P41/P$10</f>
        <v>0.1430470150098935</v>
      </c>
      <c r="Q42" s="104">
        <f t="shared" si="120"/>
        <v>0.13204560350712466</v>
      </c>
      <c r="R42" s="103">
        <f t="shared" si="120"/>
        <v>0.15274321075208352</v>
      </c>
      <c r="S42" s="104">
        <f t="shared" si="120"/>
        <v>0.16017904244265047</v>
      </c>
      <c r="T42" s="104">
        <f t="shared" ref="T42:U42" si="121">T41/T$10</f>
        <v>0.13371516574967293</v>
      </c>
      <c r="U42" s="104">
        <f t="shared" si="121"/>
        <v>0.13846372656225048</v>
      </c>
      <c r="V42" s="104">
        <f t="shared" ref="V42:W42" si="122">V41/V$10</f>
        <v>0.12724802700995186</v>
      </c>
      <c r="W42" s="103">
        <f t="shared" si="122"/>
        <v>0.14012546732553674</v>
      </c>
      <c r="X42" s="104">
        <f t="shared" ref="X42:Y42" si="123">X41/X$10</f>
        <v>0.11170221192829552</v>
      </c>
      <c r="Y42" s="104">
        <f t="shared" si="123"/>
        <v>8.6931478411129526E-2</v>
      </c>
      <c r="Z42" s="104">
        <f t="shared" ref="Z42:AB42" si="124">Z41/Z$10</f>
        <v>9.3785911182596174E-2</v>
      </c>
      <c r="AA42" s="104">
        <f t="shared" si="124"/>
        <v>6.216237852160484E-2</v>
      </c>
      <c r="AB42" s="103">
        <f t="shared" si="124"/>
        <v>8.9301653237695386E-2</v>
      </c>
      <c r="AC42" s="99">
        <f>AC41/AC$10</f>
        <v>-0.16635785467474581</v>
      </c>
    </row>
    <row r="43" spans="1:30">
      <c r="A43" s="111"/>
      <c r="B43" s="10"/>
      <c r="C43" s="10"/>
      <c r="D43" s="86"/>
      <c r="E43" s="86"/>
      <c r="F43" s="86"/>
      <c r="G43" s="86"/>
      <c r="H43" s="85"/>
      <c r="I43" s="86"/>
      <c r="J43" s="86"/>
      <c r="K43" s="86"/>
      <c r="L43" s="86"/>
      <c r="M43" s="85"/>
      <c r="N43" s="86"/>
      <c r="O43" s="86"/>
      <c r="P43" s="86"/>
      <c r="Q43" s="86"/>
      <c r="R43" s="85"/>
      <c r="S43" s="86"/>
      <c r="T43" s="86"/>
      <c r="U43" s="86"/>
      <c r="V43" s="86"/>
      <c r="W43" s="85"/>
      <c r="X43" s="86"/>
      <c r="Y43" s="86"/>
      <c r="Z43" s="86"/>
      <c r="AA43" s="86"/>
      <c r="AB43" s="85"/>
      <c r="AC43" s="86"/>
    </row>
    <row r="44" spans="1:30" s="10" customFormat="1">
      <c r="A44" s="112"/>
      <c r="B44" s="10" t="s">
        <v>17</v>
      </c>
      <c r="D44" s="114">
        <f>-'Consolidated Reconciliations'!D28</f>
        <v>-41.84</v>
      </c>
      <c r="E44" s="114">
        <f>-'Consolidated Reconciliations'!E28</f>
        <v>-43.886000000000003</v>
      </c>
      <c r="F44" s="114">
        <f>-'Consolidated Reconciliations'!F28</f>
        <v>-53.813000000000002</v>
      </c>
      <c r="G44" s="114">
        <f>-'Consolidated Reconciliations'!G28</f>
        <v>-32.196000000000026</v>
      </c>
      <c r="H44" s="113">
        <f>SUM(D44:G44)</f>
        <v>-171.73500000000001</v>
      </c>
      <c r="I44" s="114">
        <f>-'Consolidated Reconciliations'!I28</f>
        <v>-57.14</v>
      </c>
      <c r="J44" s="114">
        <f>-'Consolidated Reconciliations'!J28</f>
        <v>-51.905999999999999</v>
      </c>
      <c r="K44" s="114">
        <f>-'Consolidated Reconciliations'!K28</f>
        <v>-37.557000000000002</v>
      </c>
      <c r="L44" s="114">
        <f>-'Consolidated Reconciliations'!L28</f>
        <v>-44.57</v>
      </c>
      <c r="M44" s="113">
        <f>SUM(I44:L44)</f>
        <v>-191.173</v>
      </c>
      <c r="N44" s="114">
        <f>-'Consolidated Reconciliations'!N28</f>
        <v>-53.274999999999999</v>
      </c>
      <c r="O44" s="114">
        <f>-'Consolidated Reconciliations'!O28</f>
        <v>-37.268999999999998</v>
      </c>
      <c r="P44" s="114">
        <f>-'Consolidated Reconciliations'!P28</f>
        <v>-42.265000000000001</v>
      </c>
      <c r="Q44" s="114">
        <f>-'Consolidated Reconciliations'!Q28</f>
        <v>-29.297000000000001</v>
      </c>
      <c r="R44" s="113">
        <f>-'Consolidated Reconciliations'!R28</f>
        <v>-162.10599999999999</v>
      </c>
      <c r="S44" s="114">
        <f>-'Consolidated Reconciliations'!S28</f>
        <v>-38.277000000000001</v>
      </c>
      <c r="T44" s="114">
        <f>-'Consolidated Reconciliations'!T28</f>
        <v>-30.234000000000002</v>
      </c>
      <c r="U44" s="114">
        <f>-'Consolidated Reconciliations'!U28</f>
        <v>-25.71</v>
      </c>
      <c r="V44" s="114">
        <f>-'Consolidated Reconciliations'!V28</f>
        <v>-22.623999999999999</v>
      </c>
      <c r="W44" s="113">
        <f>-'Consolidated Reconciliations'!W28</f>
        <v>-116.845</v>
      </c>
      <c r="X44" s="114">
        <f>-'Consolidated Reconciliations'!X28</f>
        <v>-23.55</v>
      </c>
      <c r="Y44" s="114">
        <f>-'Consolidated Reconciliations'!Y28</f>
        <v>-19.890999999999998</v>
      </c>
      <c r="Z44" s="114">
        <f>-'Consolidated Reconciliations'!Z28</f>
        <v>-19.765999999999998</v>
      </c>
      <c r="AA44" s="114">
        <f>-'Consolidated Reconciliations'!AA28</f>
        <v>-14.595000000000006</v>
      </c>
      <c r="AB44" s="113">
        <f>-'Consolidated Reconciliations'!AB28</f>
        <v>-77.802000000000007</v>
      </c>
      <c r="AC44" s="114">
        <f>-'Consolidated Reconciliations'!AC28</f>
        <v>30.335999999999999</v>
      </c>
      <c r="AD44" s="355"/>
    </row>
    <row r="45" spans="1:30" s="10" customFormat="1">
      <c r="A45" s="112"/>
      <c r="B45" s="10" t="s">
        <v>105</v>
      </c>
      <c r="D45" s="116">
        <f t="shared" ref="D45:F45" si="125">-D44/D41</f>
        <v>0.38937591899789697</v>
      </c>
      <c r="E45" s="116">
        <f t="shared" si="125"/>
        <v>0.38553306627310452</v>
      </c>
      <c r="F45" s="116">
        <f t="shared" si="125"/>
        <v>0.40058808203372148</v>
      </c>
      <c r="G45" s="116">
        <f t="shared" ref="G45:I45" si="126">-G44/G41</f>
        <v>0.29882497076349057</v>
      </c>
      <c r="H45" s="115">
        <f t="shared" si="126"/>
        <v>0.37062734832086325</v>
      </c>
      <c r="I45" s="116">
        <f t="shared" si="126"/>
        <v>0.33410320128636162</v>
      </c>
      <c r="J45" s="116">
        <f t="shared" ref="J45:K45" si="127">-J44/J41</f>
        <v>0.33446742702493731</v>
      </c>
      <c r="K45" s="116">
        <f t="shared" si="127"/>
        <v>0.3347385871405909</v>
      </c>
      <c r="L45" s="116">
        <f t="shared" ref="L45:N45" si="128">-L44/L41</f>
        <v>0.36859994872515839</v>
      </c>
      <c r="M45" s="115">
        <f t="shared" si="128"/>
        <v>0.34178928360717276</v>
      </c>
      <c r="N45" s="116">
        <f t="shared" si="128"/>
        <v>0.31249816695115601</v>
      </c>
      <c r="O45" s="116">
        <f t="shared" ref="O45" si="129">-O44/O41</f>
        <v>0.27835952437858513</v>
      </c>
      <c r="P45" s="116">
        <f t="shared" ref="P45:S45" si="130">-P44/P41</f>
        <v>0.32807054312305428</v>
      </c>
      <c r="Q45" s="116">
        <f t="shared" si="130"/>
        <v>0.25159301307043613</v>
      </c>
      <c r="R45" s="115">
        <f t="shared" si="130"/>
        <v>0.29492908136903129</v>
      </c>
      <c r="S45" s="116">
        <f t="shared" si="130"/>
        <v>0.24177594178731146</v>
      </c>
      <c r="T45" s="116">
        <f t="shared" ref="T45:U45" si="131">-T44/T41</f>
        <v>0.22969626061720325</v>
      </c>
      <c r="U45" s="116">
        <f t="shared" si="131"/>
        <v>0.1913672598977289</v>
      </c>
      <c r="V45" s="116">
        <f t="shared" ref="V45:W45" si="132">-V44/V41</f>
        <v>0.19243331518780626</v>
      </c>
      <c r="W45" s="115">
        <f t="shared" si="132"/>
        <v>0.215637278332555</v>
      </c>
      <c r="X45" s="116">
        <f t="shared" ref="X45:Y45" si="133">-X44/X41</f>
        <v>0.2009111384111385</v>
      </c>
      <c r="Y45" s="116">
        <f t="shared" si="133"/>
        <v>0.22881102470896794</v>
      </c>
      <c r="Z45" s="116">
        <f t="shared" ref="Z45:AB45" si="134">-Z44/Z41</f>
        <v>0.21414023227595774</v>
      </c>
      <c r="AA45" s="116">
        <f t="shared" si="134"/>
        <v>0.24939765212487872</v>
      </c>
      <c r="AB45" s="115">
        <f t="shared" si="134"/>
        <v>0.21917723319801768</v>
      </c>
      <c r="AC45" s="116">
        <f>-AC44/AC41</f>
        <v>0.27672267527776262</v>
      </c>
      <c r="AD45" s="354"/>
    </row>
    <row r="46" spans="1:30" s="10" customFormat="1">
      <c r="A46" s="112"/>
      <c r="B46" s="117"/>
      <c r="C46" s="117"/>
      <c r="D46" s="119"/>
      <c r="E46" s="119"/>
      <c r="F46" s="119"/>
      <c r="G46" s="119"/>
      <c r="H46" s="118"/>
      <c r="I46" s="119"/>
      <c r="J46" s="119"/>
      <c r="K46" s="119"/>
      <c r="L46" s="119"/>
      <c r="M46" s="118"/>
      <c r="N46" s="119"/>
      <c r="O46" s="119"/>
      <c r="P46" s="119"/>
      <c r="Q46" s="119"/>
      <c r="R46" s="118"/>
      <c r="S46" s="119"/>
      <c r="T46" s="119"/>
      <c r="U46" s="119"/>
      <c r="V46" s="119"/>
      <c r="W46" s="118"/>
      <c r="X46" s="119"/>
      <c r="Y46" s="119"/>
      <c r="Z46" s="119"/>
      <c r="AA46" s="119"/>
      <c r="AB46" s="118"/>
      <c r="AC46" s="119"/>
    </row>
    <row r="47" spans="1:30" s="10" customFormat="1">
      <c r="A47" s="112"/>
      <c r="B47" s="101" t="s">
        <v>216</v>
      </c>
      <c r="C47" s="101"/>
      <c r="D47" s="72">
        <f t="shared" ref="D47:J47" si="135">-D40</f>
        <v>9.32</v>
      </c>
      <c r="E47" s="72">
        <f t="shared" si="135"/>
        <v>6.1080000000000005</v>
      </c>
      <c r="F47" s="72">
        <f t="shared" si="135"/>
        <v>0.372</v>
      </c>
      <c r="G47" s="72">
        <f t="shared" si="135"/>
        <v>0.64400000000000002</v>
      </c>
      <c r="H47" s="71">
        <f t="shared" si="135"/>
        <v>16.443999999999999</v>
      </c>
      <c r="I47" s="72">
        <f t="shared" si="135"/>
        <v>0.76300000000000001</v>
      </c>
      <c r="J47" s="72">
        <f t="shared" si="135"/>
        <v>0.76300000000000001</v>
      </c>
      <c r="K47" s="72">
        <f t="shared" ref="K47:N47" si="136">-K40</f>
        <v>0.71799999999999997</v>
      </c>
      <c r="L47" s="72">
        <f t="shared" si="136"/>
        <v>0.53600000000000003</v>
      </c>
      <c r="M47" s="71">
        <f t="shared" si="136"/>
        <v>2.78</v>
      </c>
      <c r="N47" s="72">
        <f t="shared" si="136"/>
        <v>0.89800000000000002</v>
      </c>
      <c r="O47" s="72">
        <f t="shared" ref="O47" si="137">-O40</f>
        <v>0.51300000000000001</v>
      </c>
      <c r="P47" s="72">
        <f t="shared" ref="P47:S47" si="138">-P40</f>
        <v>0.35699999999999998</v>
      </c>
      <c r="Q47" s="72">
        <f t="shared" si="138"/>
        <v>0.81200000000000006</v>
      </c>
      <c r="R47" s="71">
        <f t="shared" si="138"/>
        <v>2.58</v>
      </c>
      <c r="S47" s="72">
        <f t="shared" si="138"/>
        <v>1.171</v>
      </c>
      <c r="T47" s="72">
        <f t="shared" ref="T47:U47" si="139">-T40</f>
        <v>0.95099999999999996</v>
      </c>
      <c r="U47" s="72">
        <f t="shared" si="139"/>
        <v>0.33300000000000002</v>
      </c>
      <c r="V47" s="72">
        <f t="shared" ref="V47:W47" si="140">-V40</f>
        <v>0.10100000000000001</v>
      </c>
      <c r="W47" s="71">
        <f t="shared" si="140"/>
        <v>2.556</v>
      </c>
      <c r="X47" s="72">
        <f t="shared" ref="X47:Y47" si="141">-X40</f>
        <v>0.53300000000000003</v>
      </c>
      <c r="Y47" s="72">
        <f t="shared" si="141"/>
        <v>0.41299999999999998</v>
      </c>
      <c r="Z47" s="72">
        <f t="shared" ref="Z47:AB47" si="142">-Z40</f>
        <v>1.0269999999999999</v>
      </c>
      <c r="AA47" s="72">
        <f t="shared" si="142"/>
        <v>7.0999999999999994E-2</v>
      </c>
      <c r="AB47" s="71">
        <f t="shared" si="142"/>
        <v>2.044</v>
      </c>
      <c r="AC47" s="72">
        <f t="shared" ref="AC47" si="143">-AC40</f>
        <v>-0.68600000000000005</v>
      </c>
      <c r="AD47" s="350"/>
    </row>
    <row r="48" spans="1:30" s="10" customFormat="1">
      <c r="A48" s="112"/>
      <c r="B48" s="117"/>
      <c r="C48" s="117"/>
      <c r="D48" s="119"/>
      <c r="E48" s="119"/>
      <c r="F48" s="119"/>
      <c r="G48" s="119"/>
      <c r="H48" s="118"/>
      <c r="I48" s="119"/>
      <c r="J48" s="119"/>
      <c r="K48" s="119"/>
      <c r="L48" s="119"/>
      <c r="M48" s="118"/>
      <c r="N48" s="119"/>
      <c r="O48" s="119"/>
      <c r="P48" s="119"/>
      <c r="Q48" s="119"/>
      <c r="R48" s="118"/>
      <c r="S48" s="119"/>
      <c r="T48" s="119"/>
      <c r="U48" s="119"/>
      <c r="V48" s="119"/>
      <c r="W48" s="118"/>
      <c r="X48" s="119"/>
      <c r="Y48" s="119"/>
      <c r="Z48" s="119"/>
      <c r="AA48" s="119"/>
      <c r="AB48" s="118"/>
      <c r="AC48" s="119"/>
    </row>
    <row r="49" spans="1:30">
      <c r="A49" s="10"/>
      <c r="B49" s="105" t="s">
        <v>109</v>
      </c>
      <c r="C49" s="48"/>
      <c r="D49" s="96">
        <f t="shared" ref="D49:J49" si="144">D41+D44+D47</f>
        <v>74.933999999999941</v>
      </c>
      <c r="E49" s="96">
        <f t="shared" si="144"/>
        <v>76.053999999999917</v>
      </c>
      <c r="F49" s="96">
        <f t="shared" si="144"/>
        <v>80.894000000000062</v>
      </c>
      <c r="G49" s="96">
        <f t="shared" si="144"/>
        <v>76.190000000000055</v>
      </c>
      <c r="H49" s="106">
        <f t="shared" si="144"/>
        <v>308.0719999999996</v>
      </c>
      <c r="I49" s="96">
        <f t="shared" si="144"/>
        <v>114.64800000000001</v>
      </c>
      <c r="J49" s="96">
        <f t="shared" si="144"/>
        <v>104.04699999999994</v>
      </c>
      <c r="K49" s="96">
        <f t="shared" ref="K49:N49" si="145">K41+K44+K47</f>
        <v>75.358999999999952</v>
      </c>
      <c r="L49" s="96">
        <f t="shared" si="145"/>
        <v>76.883000000000067</v>
      </c>
      <c r="M49" s="106">
        <f t="shared" si="145"/>
        <v>370.93700000000013</v>
      </c>
      <c r="N49" s="96">
        <f t="shared" si="145"/>
        <v>118.1039999999999</v>
      </c>
      <c r="O49" s="96">
        <f t="shared" ref="O49" si="146">O41+O44+O47</f>
        <v>97.131999999999977</v>
      </c>
      <c r="P49" s="96">
        <f t="shared" ref="P49:S49" si="147">P41+P44+P47</f>
        <v>86.92100000000012</v>
      </c>
      <c r="Q49" s="96">
        <f t="shared" si="147"/>
        <v>87.96099999999997</v>
      </c>
      <c r="R49" s="106">
        <f t="shared" si="147"/>
        <v>390.11800000000056</v>
      </c>
      <c r="S49" s="96">
        <f t="shared" si="147"/>
        <v>121.21000000000001</v>
      </c>
      <c r="T49" s="96">
        <f t="shared" ref="T49:U49" si="148">T41+T44+T47</f>
        <v>102.34300000000002</v>
      </c>
      <c r="U49" s="96">
        <f t="shared" si="148"/>
        <v>108.97200000000009</v>
      </c>
      <c r="V49" s="96">
        <f t="shared" ref="V49:W49" si="149">V41+V44+V47</f>
        <v>95.044999999999959</v>
      </c>
      <c r="W49" s="106">
        <f t="shared" si="149"/>
        <v>427.57000000000033</v>
      </c>
      <c r="X49" s="96">
        <f t="shared" ref="X49:Y49" si="150">X41+X44+X47</f>
        <v>94.198999999999955</v>
      </c>
      <c r="Y49" s="96">
        <f t="shared" si="150"/>
        <v>67.453999999999994</v>
      </c>
      <c r="Z49" s="96">
        <f t="shared" ref="Z49:AB49" si="151">Z41+Z44+Z47</f>
        <v>73.564999999999984</v>
      </c>
      <c r="AA49" s="96">
        <f t="shared" si="151"/>
        <v>43.996999999999908</v>
      </c>
      <c r="AB49" s="106">
        <f t="shared" si="151"/>
        <v>279.21500000000032</v>
      </c>
      <c r="AC49" s="96">
        <f>AC41+AC44+AC47</f>
        <v>-79.975999999999985</v>
      </c>
      <c r="AD49" s="354"/>
    </row>
    <row r="50" spans="1:30">
      <c r="A50" s="10"/>
      <c r="B50" s="222" t="s">
        <v>1</v>
      </c>
      <c r="C50" s="323"/>
      <c r="D50" s="79" t="s">
        <v>30</v>
      </c>
      <c r="E50" s="79" t="s">
        <v>30</v>
      </c>
      <c r="F50" s="79" t="s">
        <v>30</v>
      </c>
      <c r="G50" s="79" t="s">
        <v>30</v>
      </c>
      <c r="H50" s="78" t="s">
        <v>30</v>
      </c>
      <c r="I50" s="99">
        <f t="shared" ref="I50:O50" si="152">IFERROR((I49-D49)/ABS(D49),"n/a")</f>
        <v>0.52998638802146025</v>
      </c>
      <c r="J50" s="99">
        <f t="shared" si="152"/>
        <v>0.36806742577642271</v>
      </c>
      <c r="K50" s="99">
        <f t="shared" si="152"/>
        <v>-6.8422874378818027E-2</v>
      </c>
      <c r="L50" s="99">
        <f t="shared" si="152"/>
        <v>9.0956818480117021E-3</v>
      </c>
      <c r="M50" s="98">
        <f t="shared" si="152"/>
        <v>0.20405944065023957</v>
      </c>
      <c r="N50" s="99">
        <f t="shared" si="152"/>
        <v>3.0144442118483435E-2</v>
      </c>
      <c r="O50" s="99">
        <f t="shared" si="152"/>
        <v>-6.6460349649677244E-2</v>
      </c>
      <c r="P50" s="99">
        <f t="shared" ref="P50" si="153">IFERROR((P49-K49)/ABS(K49),"n/a")</f>
        <v>0.15342560278135559</v>
      </c>
      <c r="Q50" s="99">
        <f t="shared" ref="Q50" si="154">IFERROR((Q49-L49)/ABS(L49),"n/a")</f>
        <v>0.14408907040567998</v>
      </c>
      <c r="R50" s="98">
        <f t="shared" ref="R50:AB50" si="155">IFERROR((R49-M49)/ABS(M49),"n/a")</f>
        <v>5.1709589499026605E-2</v>
      </c>
      <c r="S50" s="99">
        <f t="shared" si="155"/>
        <v>2.6298855246224606E-2</v>
      </c>
      <c r="T50" s="99">
        <f t="shared" si="155"/>
        <v>5.3648643083639196E-2</v>
      </c>
      <c r="U50" s="99">
        <f t="shared" si="155"/>
        <v>0.25369013241909255</v>
      </c>
      <c r="V50" s="99">
        <f t="shared" si="155"/>
        <v>8.0535691954388783E-2</v>
      </c>
      <c r="W50" s="98">
        <f t="shared" si="155"/>
        <v>9.6001722555738814E-2</v>
      </c>
      <c r="X50" s="99">
        <f t="shared" si="155"/>
        <v>-0.22284464978137158</v>
      </c>
      <c r="Y50" s="99">
        <f t="shared" si="155"/>
        <v>-0.34090265088965555</v>
      </c>
      <c r="Z50" s="99">
        <f t="shared" si="155"/>
        <v>-0.32491832764379913</v>
      </c>
      <c r="AA50" s="99">
        <f t="shared" si="155"/>
        <v>-0.53709295596822637</v>
      </c>
      <c r="AB50" s="98">
        <f t="shared" si="155"/>
        <v>-0.34697242556774305</v>
      </c>
      <c r="AC50" s="99">
        <f>IFERROR((AC49-X49)/ABS(X49),"n/a")</f>
        <v>-1.8490111359993209</v>
      </c>
    </row>
    <row r="51" spans="1:30">
      <c r="A51" s="10"/>
      <c r="B51" s="196" t="s">
        <v>79</v>
      </c>
      <c r="C51" s="353"/>
      <c r="D51" s="221">
        <f t="shared" ref="D51:F51" si="156">D49/D$10</f>
        <v>0.1054891405339354</v>
      </c>
      <c r="E51" s="221">
        <f t="shared" si="156"/>
        <v>0.10755899877102086</v>
      </c>
      <c r="F51" s="221">
        <f t="shared" si="156"/>
        <v>0.10304941898237212</v>
      </c>
      <c r="G51" s="221">
        <f t="shared" ref="G51:I51" si="157">G49/G$10</f>
        <v>0.1004542128405773</v>
      </c>
      <c r="H51" s="220">
        <f t="shared" si="157"/>
        <v>0.10404688310565439</v>
      </c>
      <c r="I51" s="221">
        <f t="shared" si="157"/>
        <v>0.13338250675068031</v>
      </c>
      <c r="J51" s="221">
        <f t="shared" ref="J51:K51" si="158">J49/J$10</f>
        <v>0.12309729048012279</v>
      </c>
      <c r="K51" s="221">
        <f t="shared" si="158"/>
        <v>8.9822047242780506E-2</v>
      </c>
      <c r="L51" s="221">
        <f t="shared" ref="L51:N51" si="159">L49/L$10</f>
        <v>9.2672437173118891E-2</v>
      </c>
      <c r="M51" s="220">
        <f t="shared" si="159"/>
        <v>0.10995980864455197</v>
      </c>
      <c r="N51" s="221">
        <f t="shared" si="159"/>
        <v>0.12902563273403803</v>
      </c>
      <c r="O51" s="221">
        <f t="shared" ref="O51" si="160">O49/O$10</f>
        <v>0.10784499862878788</v>
      </c>
      <c r="P51" s="221">
        <f t="shared" ref="P51:S51" si="161">P49/P$10</f>
        <v>9.6513902860962647E-2</v>
      </c>
      <c r="Q51" s="221">
        <f t="shared" si="161"/>
        <v>9.9744631246158649E-2</v>
      </c>
      <c r="R51" s="220">
        <f t="shared" si="161"/>
        <v>0.10841176450972147</v>
      </c>
      <c r="S51" s="221">
        <f t="shared" si="161"/>
        <v>0.12263638377974219</v>
      </c>
      <c r="T51" s="221">
        <f t="shared" ref="T51:U51" si="162">T49/T$10</f>
        <v>0.10396738644582967</v>
      </c>
      <c r="U51" s="221">
        <f t="shared" si="162"/>
        <v>0.1123095014547303</v>
      </c>
      <c r="V51" s="221">
        <f t="shared" ref="V51:W51" si="163">V49/V$10</f>
        <v>0.10287058321278642</v>
      </c>
      <c r="W51" s="220">
        <f t="shared" si="163"/>
        <v>0.11057017796950822</v>
      </c>
      <c r="X51" s="221">
        <f t="shared" ref="X51:Y51" si="164">X49/X$10</f>
        <v>8.9767921285775903E-2</v>
      </c>
      <c r="Y51" s="221">
        <f t="shared" si="164"/>
        <v>6.7453595278428327E-2</v>
      </c>
      <c r="Z51" s="221">
        <f t="shared" ref="Z51:AB51" si="165">Z49/Z$10</f>
        <v>7.4746062534101307E-2</v>
      </c>
      <c r="AA51" s="221">
        <f t="shared" si="165"/>
        <v>4.6734645132773645E-2</v>
      </c>
      <c r="AB51" s="220">
        <f t="shared" si="165"/>
        <v>7.0242979349874834E-2</v>
      </c>
      <c r="AC51" s="221">
        <f>AC49/AC$10</f>
        <v>-0.12136387157670145</v>
      </c>
    </row>
    <row r="52" spans="1:30" s="120" customFormat="1">
      <c r="B52" s="121"/>
      <c r="C52" s="121"/>
      <c r="D52" s="122"/>
      <c r="E52" s="123"/>
      <c r="F52" s="123"/>
      <c r="G52" s="122"/>
      <c r="H52" s="123"/>
      <c r="I52" s="123"/>
      <c r="J52" s="123"/>
      <c r="M52" s="123"/>
      <c r="N52" s="123"/>
      <c r="O52" s="123"/>
      <c r="P52" s="123"/>
      <c r="Q52" s="123"/>
      <c r="R52" s="123"/>
      <c r="S52" s="123"/>
      <c r="T52" s="123"/>
      <c r="U52" s="123"/>
      <c r="V52" s="123"/>
      <c r="W52" s="123"/>
      <c r="X52" s="123"/>
      <c r="Y52" s="123"/>
      <c r="Z52" s="123"/>
      <c r="AA52" s="123"/>
      <c r="AB52" s="123"/>
      <c r="AC52" s="123"/>
    </row>
    <row r="53" spans="1:30" s="120" customFormat="1">
      <c r="B53" s="121"/>
      <c r="C53" s="121"/>
      <c r="D53" s="122"/>
      <c r="E53" s="123"/>
      <c r="F53" s="123"/>
      <c r="G53" s="122"/>
      <c r="H53" s="123"/>
      <c r="I53" s="123"/>
      <c r="J53" s="123"/>
      <c r="M53" s="123"/>
      <c r="N53" s="123"/>
      <c r="O53" s="123"/>
      <c r="P53" s="123"/>
      <c r="Q53" s="123"/>
      <c r="R53" s="123"/>
      <c r="S53" s="123"/>
      <c r="T53" s="123"/>
      <c r="U53" s="123"/>
      <c r="V53" s="123"/>
      <c r="W53" s="123"/>
      <c r="X53" s="123"/>
      <c r="Y53" s="123"/>
      <c r="Z53" s="123"/>
      <c r="AA53" s="123"/>
      <c r="AB53" s="123"/>
      <c r="AC53" s="123"/>
    </row>
    <row r="54" spans="1:30" ht="14.25">
      <c r="B54" s="31" t="s">
        <v>51</v>
      </c>
      <c r="C54" s="31"/>
      <c r="D54" s="31">
        <f>'Non-GAAP Financial Measures'!$B$57</f>
        <v>43959</v>
      </c>
      <c r="E54" s="124"/>
      <c r="F54" s="124"/>
      <c r="H54" s="124"/>
      <c r="I54" s="124"/>
      <c r="J54" s="124"/>
      <c r="M54" s="124"/>
      <c r="N54" s="124"/>
      <c r="O54" s="124"/>
      <c r="P54" s="124"/>
      <c r="Q54" s="124"/>
      <c r="R54" s="124"/>
      <c r="S54" s="124"/>
      <c r="T54" s="124"/>
      <c r="U54" s="124"/>
      <c r="V54" s="124"/>
      <c r="W54" s="124"/>
      <c r="X54" s="124"/>
      <c r="Y54" s="124"/>
      <c r="Z54" s="124"/>
      <c r="AA54" s="124"/>
      <c r="AB54" s="124"/>
      <c r="AC54" s="124"/>
    </row>
    <row r="55" spans="1:30">
      <c r="B55" s="87"/>
      <c r="C55" s="87"/>
      <c r="D55" s="26"/>
      <c r="E55" s="54"/>
      <c r="F55" s="54"/>
      <c r="I55" s="54"/>
      <c r="J55" s="26"/>
      <c r="N55" s="54"/>
      <c r="O55" s="54"/>
      <c r="P55" s="54"/>
      <c r="Q55" s="54"/>
      <c r="S55" s="54"/>
      <c r="T55" s="54"/>
      <c r="U55" s="54"/>
      <c r="V55" s="54"/>
      <c r="X55" s="54"/>
      <c r="Y55" s="54"/>
      <c r="Z55" s="54"/>
      <c r="AA55" s="54"/>
      <c r="AC55" s="54"/>
    </row>
    <row r="56" spans="1:30">
      <c r="D56" s="125"/>
      <c r="E56" s="126"/>
      <c r="F56" s="126"/>
      <c r="H56" s="125"/>
      <c r="I56" s="125"/>
      <c r="J56" s="125"/>
      <c r="M56" s="125"/>
      <c r="N56" s="125"/>
      <c r="O56" s="125"/>
      <c r="P56" s="125"/>
      <c r="Q56" s="125"/>
      <c r="R56" s="125"/>
      <c r="S56" s="125"/>
      <c r="T56" s="125"/>
      <c r="U56" s="125"/>
      <c r="V56" s="125"/>
      <c r="W56" s="125"/>
      <c r="X56" s="125"/>
      <c r="Y56" s="125"/>
      <c r="Z56" s="125"/>
      <c r="AA56" s="125"/>
      <c r="AB56" s="125"/>
      <c r="AC56" s="125"/>
    </row>
    <row r="57" spans="1:30">
      <c r="D57" s="27"/>
      <c r="E57" s="30"/>
      <c r="F57" s="30"/>
      <c r="H57" s="27"/>
      <c r="I57" s="27"/>
      <c r="J57" s="27"/>
      <c r="M57" s="27"/>
      <c r="N57" s="27"/>
      <c r="O57" s="27"/>
      <c r="P57" s="27"/>
      <c r="Q57" s="27"/>
      <c r="R57" s="27"/>
      <c r="S57" s="27"/>
      <c r="T57" s="27"/>
      <c r="U57" s="27"/>
      <c r="V57" s="27"/>
      <c r="W57" s="27"/>
      <c r="X57" s="27"/>
      <c r="Y57" s="27"/>
      <c r="Z57" s="27"/>
      <c r="AA57" s="27"/>
      <c r="AB57" s="27"/>
      <c r="AC57" s="27"/>
    </row>
    <row r="58" spans="1:30">
      <c r="D58" s="127"/>
      <c r="E58" s="128"/>
      <c r="F58" s="128"/>
      <c r="H58" s="127"/>
      <c r="I58" s="127"/>
      <c r="J58" s="127"/>
      <c r="M58" s="127"/>
      <c r="N58" s="127"/>
      <c r="O58" s="127"/>
      <c r="P58" s="127"/>
      <c r="Q58" s="127"/>
      <c r="R58" s="127"/>
      <c r="S58" s="127"/>
      <c r="T58" s="127"/>
      <c r="U58" s="127"/>
      <c r="V58" s="127"/>
      <c r="W58" s="127"/>
      <c r="X58" s="127"/>
      <c r="Y58" s="127"/>
      <c r="Z58" s="127"/>
      <c r="AA58" s="127"/>
      <c r="AB58" s="127"/>
      <c r="AC58" s="127"/>
    </row>
    <row r="59" spans="1:30">
      <c r="D59" s="27"/>
      <c r="E59" s="30"/>
      <c r="F59" s="30"/>
      <c r="H59" s="27"/>
      <c r="I59" s="27"/>
      <c r="J59" s="27"/>
      <c r="M59" s="27"/>
      <c r="N59" s="27"/>
      <c r="O59" s="27"/>
      <c r="P59" s="27"/>
      <c r="Q59" s="27"/>
      <c r="R59" s="27"/>
      <c r="S59" s="27"/>
      <c r="T59" s="27"/>
      <c r="U59" s="27"/>
      <c r="V59" s="27"/>
      <c r="W59" s="27"/>
      <c r="X59" s="27"/>
      <c r="Y59" s="27"/>
      <c r="Z59" s="27"/>
      <c r="AA59" s="27"/>
      <c r="AB59" s="27"/>
      <c r="AC59" s="27"/>
    </row>
    <row r="60" spans="1:30">
      <c r="D60" s="36"/>
      <c r="E60" s="129"/>
      <c r="F60" s="129"/>
      <c r="H60" s="36"/>
      <c r="I60" s="36"/>
      <c r="J60" s="36"/>
      <c r="M60" s="36"/>
      <c r="N60" s="36"/>
      <c r="O60" s="36"/>
      <c r="P60" s="36"/>
      <c r="Q60" s="36"/>
      <c r="R60" s="36"/>
      <c r="S60" s="36"/>
      <c r="T60" s="36"/>
      <c r="U60" s="36"/>
      <c r="V60" s="36"/>
      <c r="W60" s="36"/>
      <c r="X60" s="36"/>
      <c r="Y60" s="36"/>
      <c r="Z60" s="36"/>
      <c r="AA60" s="36"/>
      <c r="AB60" s="36"/>
      <c r="AC60" s="36"/>
    </row>
    <row r="61" spans="1:30">
      <c r="D61" s="27"/>
      <c r="E61" s="30"/>
      <c r="F61" s="30"/>
      <c r="H61" s="27"/>
      <c r="I61" s="27"/>
      <c r="J61" s="27"/>
      <c r="M61" s="27"/>
      <c r="N61" s="27"/>
      <c r="O61" s="27"/>
      <c r="P61" s="27"/>
      <c r="Q61" s="27"/>
      <c r="R61" s="27"/>
      <c r="S61" s="27"/>
      <c r="T61" s="27"/>
      <c r="U61" s="27"/>
      <c r="V61" s="27"/>
      <c r="W61" s="27"/>
      <c r="X61" s="27"/>
      <c r="Y61" s="27"/>
      <c r="Z61" s="27"/>
      <c r="AA61" s="27"/>
      <c r="AB61" s="27"/>
      <c r="AC61" s="27"/>
    </row>
    <row r="62" spans="1:30">
      <c r="D62" s="27"/>
      <c r="E62" s="30"/>
      <c r="F62" s="30"/>
      <c r="H62" s="27"/>
      <c r="I62" s="27"/>
      <c r="J62" s="27"/>
      <c r="M62" s="27"/>
      <c r="N62" s="27"/>
      <c r="O62" s="27"/>
      <c r="P62" s="27"/>
      <c r="Q62" s="27"/>
      <c r="R62" s="27"/>
      <c r="S62" s="27"/>
      <c r="T62" s="27"/>
      <c r="U62" s="27"/>
      <c r="V62" s="27"/>
      <c r="W62" s="27"/>
      <c r="X62" s="27"/>
      <c r="Y62" s="27"/>
      <c r="Z62" s="27"/>
      <c r="AA62" s="27"/>
      <c r="AB62" s="27"/>
      <c r="AC62" s="27"/>
    </row>
    <row r="63" spans="1:30">
      <c r="D63" s="27"/>
      <c r="E63" s="30"/>
      <c r="F63" s="30"/>
      <c r="H63" s="27"/>
      <c r="I63" s="27"/>
      <c r="J63" s="27"/>
      <c r="M63" s="27"/>
      <c r="N63" s="27"/>
      <c r="O63" s="27"/>
      <c r="P63" s="27"/>
      <c r="Q63" s="27"/>
      <c r="R63" s="27"/>
      <c r="S63" s="27"/>
      <c r="T63" s="27"/>
      <c r="U63" s="27"/>
      <c r="V63" s="27"/>
      <c r="W63" s="27"/>
      <c r="X63" s="27"/>
      <c r="Y63" s="27"/>
      <c r="Z63" s="27"/>
      <c r="AA63" s="27"/>
      <c r="AB63" s="27"/>
      <c r="AC63" s="27"/>
    </row>
    <row r="69" spans="4:29">
      <c r="D69" s="27"/>
      <c r="E69" s="30"/>
      <c r="F69" s="30"/>
      <c r="H69" s="27"/>
      <c r="I69" s="27"/>
      <c r="J69" s="27"/>
      <c r="M69" s="27"/>
      <c r="N69" s="27"/>
      <c r="O69" s="27"/>
      <c r="P69" s="27"/>
      <c r="Q69" s="27"/>
      <c r="R69" s="27"/>
      <c r="S69" s="27"/>
      <c r="T69" s="27"/>
      <c r="U69" s="27"/>
      <c r="V69" s="27"/>
      <c r="W69" s="27"/>
      <c r="X69" s="27"/>
      <c r="Y69" s="27"/>
      <c r="Z69" s="27"/>
      <c r="AA69" s="27"/>
      <c r="AB69" s="27"/>
      <c r="AC69" s="27"/>
    </row>
  </sheetData>
  <pageMargins left="0.7" right="0.7" top="0.75" bottom="0.75" header="0.3" footer="0.3"/>
  <pageSetup scale="32" fitToHeight="6" orientation="portrait" r:id="rId1"/>
  <headerFooter>
    <oddHeader>&amp;A</oddHeader>
    <oddFooter>&amp;L&amp;"-,Bold"Sabre Confidential&amp;C&amp;D&amp;RPage &amp;P</oddFooter>
  </headerFooter>
  <ignoredErrors>
    <ignoredError sqref="H4 M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0">
    <tabColor theme="3" tint="-0.499984740745262"/>
    <pageSetUpPr fitToPage="1"/>
  </sheetPr>
  <dimension ref="B2:AD200"/>
  <sheetViews>
    <sheetView showGridLines="0" zoomScale="90" zoomScaleNormal="90" zoomScaleSheetLayoutView="85" workbookViewId="0">
      <pane xSplit="2" ySplit="5" topLeftCell="C30" activePane="bottomRight" state="frozen"/>
      <selection activeCell="U2" sqref="U2"/>
      <selection pane="topRight" activeCell="U2" sqref="U2"/>
      <selection pane="bottomLeft" activeCell="U2" sqref="U2"/>
      <selection pane="bottomRight" activeCell="C3" sqref="C3"/>
    </sheetView>
  </sheetViews>
  <sheetFormatPr defaultColWidth="9.140625" defaultRowHeight="12.75" outlineLevelCol="1"/>
  <cols>
    <col min="1" max="1" width="3.7109375" style="3" customWidth="1"/>
    <col min="2" max="2" width="73.85546875" style="3" bestFit="1" customWidth="1"/>
    <col min="3" max="3" width="3.28515625" style="3" customWidth="1"/>
    <col min="4" max="4" width="12.42578125" style="33" customWidth="1" outlineLevel="1"/>
    <col min="5" max="5" width="10.7109375" style="33" customWidth="1" outlineLevel="1"/>
    <col min="6" max="6" width="10.7109375" style="130" customWidth="1" outlineLevel="1"/>
    <col min="7" max="7" width="10.7109375" style="3" customWidth="1" outlineLevel="1"/>
    <col min="8" max="8" width="10.7109375" style="3" customWidth="1"/>
    <col min="9" max="10" width="10.7109375" style="33" customWidth="1" outlineLevel="1"/>
    <col min="11" max="11" width="10.7109375" style="130" customWidth="1" outlineLevel="1"/>
    <col min="12" max="12" width="10.7109375" style="3" customWidth="1" outlineLevel="1"/>
    <col min="13" max="13" width="12.5703125" style="3" customWidth="1"/>
    <col min="14" max="15" width="10.7109375" style="33" customWidth="1" outlineLevel="1"/>
    <col min="16" max="16" width="10.7109375" style="130" customWidth="1" outlineLevel="1"/>
    <col min="17" max="17" width="10.7109375" style="3" customWidth="1" outlineLevel="1"/>
    <col min="18" max="18" width="12.5703125" style="3" customWidth="1"/>
    <col min="19" max="22" width="10.7109375" style="33" customWidth="1" outlineLevel="1"/>
    <col min="23" max="23" width="12.5703125" style="3" customWidth="1"/>
    <col min="24" max="27" width="10.7109375" style="33" customWidth="1" outlineLevel="1"/>
    <col min="28" max="28" width="12.5703125" style="3" customWidth="1"/>
    <col min="29" max="29" width="10.7109375" style="33" customWidth="1" outlineLevel="1"/>
    <col min="30" max="16384" width="9.140625" style="3"/>
  </cols>
  <sheetData>
    <row r="2" spans="2:30" ht="26.25">
      <c r="B2" s="88" t="s">
        <v>40</v>
      </c>
      <c r="C2" s="88"/>
    </row>
    <row r="3" spans="2:30">
      <c r="B3" s="6" t="s">
        <v>20</v>
      </c>
      <c r="C3" s="352"/>
      <c r="D3" s="131"/>
      <c r="E3" s="131"/>
      <c r="I3" s="131"/>
      <c r="J3" s="131"/>
      <c r="N3" s="131"/>
      <c r="O3" s="131"/>
      <c r="S3" s="131"/>
      <c r="T3" s="131"/>
      <c r="U3" s="131"/>
      <c r="V3" s="131"/>
      <c r="X3" s="131"/>
      <c r="Y3" s="131"/>
      <c r="Z3" s="131"/>
      <c r="AA3" s="131"/>
      <c r="AC3" s="131"/>
    </row>
    <row r="4" spans="2:30">
      <c r="B4" s="173"/>
      <c r="C4" s="173"/>
      <c r="D4" s="131"/>
      <c r="E4" s="131"/>
      <c r="I4" s="131"/>
      <c r="J4" s="131"/>
      <c r="N4" s="131"/>
      <c r="O4" s="131"/>
      <c r="S4" s="131"/>
      <c r="T4" s="131"/>
      <c r="U4" s="131"/>
      <c r="V4" s="131"/>
      <c r="X4" s="131"/>
      <c r="Y4" s="131"/>
      <c r="Z4" s="131"/>
      <c r="AA4" s="131"/>
      <c r="AC4" s="131"/>
    </row>
    <row r="5" spans="2:30" ht="15">
      <c r="D5" s="90" t="s">
        <v>59</v>
      </c>
      <c r="E5" s="90" t="s">
        <v>63</v>
      </c>
      <c r="F5" s="90" t="s">
        <v>65</v>
      </c>
      <c r="G5" s="35" t="s">
        <v>67</v>
      </c>
      <c r="H5" s="257" t="s">
        <v>68</v>
      </c>
      <c r="I5" s="90" t="s">
        <v>72</v>
      </c>
      <c r="J5" s="90" t="s">
        <v>76</v>
      </c>
      <c r="K5" s="90" t="s">
        <v>97</v>
      </c>
      <c r="L5" s="35" t="s">
        <v>101</v>
      </c>
      <c r="M5" s="257" t="s">
        <v>102</v>
      </c>
      <c r="N5" s="90" t="s">
        <v>108</v>
      </c>
      <c r="O5" s="90" t="s">
        <v>110</v>
      </c>
      <c r="P5" s="90" t="s">
        <v>128</v>
      </c>
      <c r="Q5" s="35" t="s">
        <v>129</v>
      </c>
      <c r="R5" s="257" t="s">
        <v>146</v>
      </c>
      <c r="S5" s="90" t="s">
        <v>154</v>
      </c>
      <c r="T5" s="90" t="s">
        <v>178</v>
      </c>
      <c r="U5" s="90" t="s">
        <v>181</v>
      </c>
      <c r="V5" s="90" t="s">
        <v>184</v>
      </c>
      <c r="W5" s="34" t="s">
        <v>189</v>
      </c>
      <c r="X5" s="90" t="s">
        <v>195</v>
      </c>
      <c r="Y5" s="90" t="s">
        <v>201</v>
      </c>
      <c r="Z5" s="90" t="s">
        <v>203</v>
      </c>
      <c r="AA5" s="90" t="s">
        <v>206</v>
      </c>
      <c r="AB5" s="34" t="s">
        <v>212</v>
      </c>
      <c r="AC5" s="90" t="s">
        <v>214</v>
      </c>
    </row>
    <row r="6" spans="2:30" ht="15.75">
      <c r="B6" s="132" t="s">
        <v>6</v>
      </c>
      <c r="C6" s="132"/>
      <c r="F6" s="33"/>
      <c r="G6" s="33"/>
      <c r="H6" s="133"/>
      <c r="K6" s="33"/>
      <c r="L6" s="33"/>
      <c r="M6" s="133"/>
      <c r="P6" s="33"/>
      <c r="Q6" s="33"/>
      <c r="R6" s="133"/>
      <c r="W6" s="133"/>
      <c r="AB6" s="133"/>
    </row>
    <row r="7" spans="2:30" ht="15" customHeight="1">
      <c r="B7" s="120" t="s">
        <v>21</v>
      </c>
      <c r="C7" s="120"/>
      <c r="D7" s="134">
        <v>91.423000000000002</v>
      </c>
      <c r="E7" s="134">
        <v>88.441999999999993</v>
      </c>
      <c r="F7" s="134">
        <v>107.361</v>
      </c>
      <c r="G7" s="134">
        <v>97.083000000000027</v>
      </c>
      <c r="H7" s="256">
        <f>SUM(D7:G7)</f>
        <v>384.30900000000003</v>
      </c>
      <c r="I7" s="134">
        <v>119.866</v>
      </c>
      <c r="J7" s="134">
        <v>111.902</v>
      </c>
      <c r="K7" s="134">
        <v>110.58499999999999</v>
      </c>
      <c r="L7" s="134">
        <v>102.697</v>
      </c>
      <c r="M7" s="256">
        <f>SUM(I7:L7)</f>
        <v>445.05</v>
      </c>
      <c r="N7" s="134">
        <v>127.364</v>
      </c>
      <c r="O7" s="134">
        <v>114.855</v>
      </c>
      <c r="P7" s="134">
        <v>114.259</v>
      </c>
      <c r="Q7" s="134">
        <v>105.90300000000001</v>
      </c>
      <c r="R7" s="256">
        <f>SUM(N7:Q7)</f>
        <v>462.38100000000003</v>
      </c>
      <c r="S7" s="134">
        <v>134.65100000000001</v>
      </c>
      <c r="T7" s="134">
        <v>122.864</v>
      </c>
      <c r="U7" s="134">
        <v>123.233</v>
      </c>
      <c r="V7" s="134">
        <v>111.072351</v>
      </c>
      <c r="W7" s="256">
        <f>SUM(S7:V7)</f>
        <v>491.82035099999996</v>
      </c>
      <c r="X7" s="134">
        <v>138.56100000000001</v>
      </c>
      <c r="Y7" s="134">
        <v>124.605</v>
      </c>
      <c r="Z7" s="134">
        <v>123.586</v>
      </c>
      <c r="AA7" s="134">
        <v>112.35899999999999</v>
      </c>
      <c r="AB7" s="256">
        <f>SUM(X7:AA7)</f>
        <v>499.11099999999999</v>
      </c>
      <c r="AC7" s="134">
        <v>72.822999999999993</v>
      </c>
      <c r="AD7" s="354"/>
    </row>
    <row r="8" spans="2:30" ht="15" customHeight="1">
      <c r="B8" s="135" t="s">
        <v>10</v>
      </c>
      <c r="C8" s="135"/>
      <c r="D8" s="136" t="s">
        <v>30</v>
      </c>
      <c r="E8" s="136" t="s">
        <v>30</v>
      </c>
      <c r="F8" s="136" t="s">
        <v>30</v>
      </c>
      <c r="G8" s="136" t="s">
        <v>30</v>
      </c>
      <c r="H8" s="258" t="s">
        <v>30</v>
      </c>
      <c r="I8" s="136">
        <f t="shared" ref="I8:O8" si="0">IFERROR((I7-D7)/ABS(D7),"n/a")</f>
        <v>0.31111427102589062</v>
      </c>
      <c r="J8" s="136">
        <f t="shared" si="0"/>
        <v>0.26525858754890219</v>
      </c>
      <c r="K8" s="136">
        <f t="shared" si="0"/>
        <v>3.0029526550609528E-2</v>
      </c>
      <c r="L8" s="136">
        <f t="shared" si="0"/>
        <v>5.7826807989040038E-2</v>
      </c>
      <c r="M8" s="258">
        <f t="shared" si="0"/>
        <v>0.15805250462518439</v>
      </c>
      <c r="N8" s="136">
        <f t="shared" si="0"/>
        <v>6.2553184389234684E-2</v>
      </c>
      <c r="O8" s="136">
        <f t="shared" si="0"/>
        <v>2.6389161945273569E-2</v>
      </c>
      <c r="P8" s="136">
        <f t="shared" ref="P8" si="1">IFERROR((P7-K7)/ABS(K7),"n/a")</f>
        <v>3.3223312384138962E-2</v>
      </c>
      <c r="Q8" s="136">
        <f t="shared" ref="Q8:AB8" si="2">IFERROR((Q7-L7)/ABS(L7),"n/a")</f>
        <v>3.1218049212732631E-2</v>
      </c>
      <c r="R8" s="258">
        <f t="shared" si="2"/>
        <v>3.8941691944725347E-2</v>
      </c>
      <c r="S8" s="136">
        <f t="shared" si="2"/>
        <v>5.7213969410508513E-2</v>
      </c>
      <c r="T8" s="136">
        <f t="shared" si="2"/>
        <v>6.973140046145139E-2</v>
      </c>
      <c r="U8" s="136">
        <f t="shared" si="2"/>
        <v>7.8540858925773935E-2</v>
      </c>
      <c r="V8" s="136">
        <f t="shared" si="2"/>
        <v>4.8812129967989497E-2</v>
      </c>
      <c r="W8" s="258">
        <f t="shared" si="2"/>
        <v>6.3669032680840967E-2</v>
      </c>
      <c r="X8" s="136">
        <f t="shared" si="2"/>
        <v>2.9038031652197135E-2</v>
      </c>
      <c r="Y8" s="136">
        <f t="shared" si="2"/>
        <v>1.4170139341060031E-2</v>
      </c>
      <c r="Z8" s="136">
        <f t="shared" si="2"/>
        <v>2.8644924654921524E-3</v>
      </c>
      <c r="AA8" s="136">
        <f t="shared" si="2"/>
        <v>1.1583881932957349E-2</v>
      </c>
      <c r="AB8" s="258">
        <f t="shared" si="2"/>
        <v>1.4823805044212233E-2</v>
      </c>
      <c r="AC8" s="136">
        <f>IFERROR((AC7-X7)/ABS(X7),"n/a")</f>
        <v>-0.47443364294426288</v>
      </c>
      <c r="AD8" s="365"/>
    </row>
    <row r="9" spans="2:30" ht="8.25" customHeight="1">
      <c r="B9" s="138"/>
      <c r="C9" s="138"/>
      <c r="D9" s="139"/>
      <c r="E9" s="139"/>
      <c r="F9" s="139"/>
      <c r="G9" s="139"/>
      <c r="H9" s="259"/>
      <c r="I9" s="139"/>
      <c r="J9" s="139"/>
      <c r="K9" s="139"/>
      <c r="L9" s="139"/>
      <c r="M9" s="259"/>
      <c r="N9" s="139"/>
      <c r="O9" s="139"/>
      <c r="P9" s="139"/>
      <c r="Q9" s="139"/>
      <c r="R9" s="259"/>
      <c r="S9" s="139"/>
      <c r="T9" s="139"/>
      <c r="U9" s="139"/>
      <c r="V9" s="139"/>
      <c r="W9" s="259"/>
      <c r="X9" s="139"/>
      <c r="Y9" s="139"/>
      <c r="Z9" s="139"/>
      <c r="AA9" s="139"/>
      <c r="AB9" s="259"/>
      <c r="AC9" s="139"/>
    </row>
    <row r="10" spans="2:30">
      <c r="B10" s="120" t="s">
        <v>22</v>
      </c>
      <c r="C10" s="120"/>
      <c r="D10" s="134">
        <v>14.010999999999999</v>
      </c>
      <c r="E10" s="134">
        <v>14.686999999999999</v>
      </c>
      <c r="F10" s="134">
        <v>15.499000000000001</v>
      </c>
      <c r="G10" s="134">
        <v>14.216999999999999</v>
      </c>
      <c r="H10" s="256">
        <f>SUM(D10:G10)</f>
        <v>58.414000000000001</v>
      </c>
      <c r="I10" s="134">
        <v>15.021000000000001</v>
      </c>
      <c r="J10" s="134">
        <v>15.891999999999999</v>
      </c>
      <c r="K10" s="134">
        <v>15.164999999999999</v>
      </c>
      <c r="L10" s="134">
        <v>14.342599999999999</v>
      </c>
      <c r="M10" s="256">
        <f>SUM(I10:L10)</f>
        <v>60.4206</v>
      </c>
      <c r="N10" s="134">
        <v>15.337999999999999</v>
      </c>
      <c r="O10" s="134">
        <v>16.056000000000001</v>
      </c>
      <c r="P10" s="134">
        <v>15.54</v>
      </c>
      <c r="Q10" s="134">
        <v>15.509</v>
      </c>
      <c r="R10" s="256">
        <f>SUM(N10:Q10)</f>
        <v>62.442999999999998</v>
      </c>
      <c r="S10" s="134">
        <v>16.181000000000001</v>
      </c>
      <c r="T10" s="134">
        <v>17.952999999999999</v>
      </c>
      <c r="U10" s="134">
        <v>16.617999999999999</v>
      </c>
      <c r="V10" s="134">
        <v>15.702018000000001</v>
      </c>
      <c r="W10" s="256">
        <f>SUM(S10:V10)</f>
        <v>66.454017999999991</v>
      </c>
      <c r="X10" s="134">
        <v>16.376000000000001</v>
      </c>
      <c r="Y10" s="134">
        <v>17.52</v>
      </c>
      <c r="Z10" s="134">
        <v>17.327000000000002</v>
      </c>
      <c r="AA10" s="134">
        <v>15.974</v>
      </c>
      <c r="AB10" s="256">
        <f>SUM(X10:AA10)</f>
        <v>67.197000000000003</v>
      </c>
      <c r="AC10" s="134">
        <v>12.93</v>
      </c>
    </row>
    <row r="11" spans="2:30">
      <c r="B11" s="135" t="s">
        <v>10</v>
      </c>
      <c r="C11" s="135"/>
      <c r="D11" s="136" t="s">
        <v>30</v>
      </c>
      <c r="E11" s="136" t="s">
        <v>30</v>
      </c>
      <c r="F11" s="136" t="s">
        <v>30</v>
      </c>
      <c r="G11" s="136" t="s">
        <v>30</v>
      </c>
      <c r="H11" s="258" t="s">
        <v>30</v>
      </c>
      <c r="I11" s="136">
        <f t="shared" ref="I11:O11" si="3">IFERROR((I10-D10)/ABS(D10),"n/a")</f>
        <v>7.2086217971593869E-2</v>
      </c>
      <c r="J11" s="136">
        <f t="shared" si="3"/>
        <v>8.204534622455234E-2</v>
      </c>
      <c r="K11" s="136">
        <f t="shared" si="3"/>
        <v>-2.1549777404993961E-2</v>
      </c>
      <c r="L11" s="136">
        <f t="shared" si="3"/>
        <v>8.8344939157347108E-3</v>
      </c>
      <c r="M11" s="258">
        <f t="shared" si="3"/>
        <v>3.4351354127435181E-2</v>
      </c>
      <c r="N11" s="136">
        <f t="shared" si="3"/>
        <v>2.1103788030091098E-2</v>
      </c>
      <c r="O11" s="136">
        <f t="shared" si="3"/>
        <v>1.0319657689403567E-2</v>
      </c>
      <c r="P11" s="136">
        <f t="shared" ref="P11" si="4">IFERROR((P10-K10)/ABS(K10),"n/a")</f>
        <v>2.4727992087042534E-2</v>
      </c>
      <c r="Q11" s="136">
        <f t="shared" ref="Q11:AB11" si="5">IFERROR((Q10-L10)/ABS(L10),"n/a")</f>
        <v>8.1324167166343705E-2</v>
      </c>
      <c r="R11" s="258">
        <f t="shared" si="5"/>
        <v>3.3472027752124232E-2</v>
      </c>
      <c r="S11" s="136">
        <f t="shared" si="5"/>
        <v>5.4961533446342532E-2</v>
      </c>
      <c r="T11" s="136">
        <f t="shared" si="5"/>
        <v>0.11814897857498743</v>
      </c>
      <c r="U11" s="136">
        <f t="shared" si="5"/>
        <v>6.9369369369369341E-2</v>
      </c>
      <c r="V11" s="136">
        <f t="shared" si="5"/>
        <v>1.2445547746469814E-2</v>
      </c>
      <c r="W11" s="258">
        <f t="shared" si="5"/>
        <v>6.4234870201623773E-2</v>
      </c>
      <c r="X11" s="136">
        <f t="shared" si="5"/>
        <v>1.2051171126630015E-2</v>
      </c>
      <c r="Y11" s="136">
        <f t="shared" si="5"/>
        <v>-2.4118531721717809E-2</v>
      </c>
      <c r="Z11" s="136">
        <f t="shared" si="5"/>
        <v>4.2664580575280012E-2</v>
      </c>
      <c r="AA11" s="136">
        <f t="shared" si="5"/>
        <v>1.7321467852093882E-2</v>
      </c>
      <c r="AB11" s="258">
        <f t="shared" si="5"/>
        <v>1.1180392433155993E-2</v>
      </c>
      <c r="AC11" s="136">
        <f>IFERROR((AC10-X10)/ABS(X10),"n/a")</f>
        <v>-0.21042989741084522</v>
      </c>
      <c r="AD11" s="365"/>
    </row>
    <row r="12" spans="2:30" ht="8.25" customHeight="1">
      <c r="B12" s="140"/>
      <c r="C12" s="356"/>
      <c r="D12" s="141"/>
      <c r="E12" s="141"/>
      <c r="F12" s="141"/>
      <c r="G12" s="141"/>
      <c r="H12" s="260"/>
      <c r="I12" s="141"/>
      <c r="J12" s="141"/>
      <c r="K12" s="141"/>
      <c r="L12" s="141"/>
      <c r="M12" s="260"/>
      <c r="N12" s="141"/>
      <c r="O12" s="141"/>
      <c r="P12" s="141"/>
      <c r="Q12" s="141"/>
      <c r="R12" s="260"/>
      <c r="S12" s="141"/>
      <c r="T12" s="141"/>
      <c r="U12" s="141"/>
      <c r="V12" s="141"/>
      <c r="W12" s="260"/>
      <c r="X12" s="141"/>
      <c r="Y12" s="141"/>
      <c r="Z12" s="141"/>
      <c r="AA12" s="141"/>
      <c r="AB12" s="260"/>
      <c r="AC12" s="141"/>
    </row>
    <row r="13" spans="2:30">
      <c r="B13" s="120" t="s">
        <v>23</v>
      </c>
      <c r="C13" s="120"/>
      <c r="D13" s="142">
        <f>D7+D10</f>
        <v>105.434</v>
      </c>
      <c r="E13" s="142">
        <f>E7+E10</f>
        <v>103.12899999999999</v>
      </c>
      <c r="F13" s="142">
        <f>F7+F10</f>
        <v>122.86</v>
      </c>
      <c r="G13" s="142">
        <f>G7+G10</f>
        <v>111.30000000000003</v>
      </c>
      <c r="H13" s="256">
        <f>SUM(D13:G13)</f>
        <v>442.72300000000001</v>
      </c>
      <c r="I13" s="142">
        <f>I7+I10</f>
        <v>134.887</v>
      </c>
      <c r="J13" s="142">
        <f>J7+J10</f>
        <v>127.794</v>
      </c>
      <c r="K13" s="142">
        <f>K7+K10</f>
        <v>125.75</v>
      </c>
      <c r="L13" s="142">
        <f>L7+L10</f>
        <v>117.03960000000001</v>
      </c>
      <c r="M13" s="256">
        <f>SUM(I13:L13)</f>
        <v>505.47059999999999</v>
      </c>
      <c r="N13" s="142">
        <f>N7+N10</f>
        <v>142.702</v>
      </c>
      <c r="O13" s="142">
        <f>O7+O10</f>
        <v>130.911</v>
      </c>
      <c r="P13" s="142">
        <f t="shared" ref="P13:Q13" si="6">P7+P10</f>
        <v>129.79900000000001</v>
      </c>
      <c r="Q13" s="142">
        <f t="shared" si="6"/>
        <v>121.41200000000001</v>
      </c>
      <c r="R13" s="256">
        <f>SUM(N13:Q13)</f>
        <v>524.82400000000007</v>
      </c>
      <c r="S13" s="142">
        <f>S7+S10</f>
        <v>150.83200000000002</v>
      </c>
      <c r="T13" s="142">
        <f>T7+T10</f>
        <v>140.81700000000001</v>
      </c>
      <c r="U13" s="142">
        <f>U7+U10</f>
        <v>139.851</v>
      </c>
      <c r="V13" s="142">
        <f>V7+V10</f>
        <v>126.77436899999999</v>
      </c>
      <c r="W13" s="256">
        <f>SUM(S13:V13)</f>
        <v>558.27436899999998</v>
      </c>
      <c r="X13" s="142">
        <f>X7+X10</f>
        <v>154.93700000000001</v>
      </c>
      <c r="Y13" s="142">
        <f>Y7+Y10</f>
        <v>142.125</v>
      </c>
      <c r="Z13" s="142">
        <f>Z7+Z10</f>
        <v>140.91300000000001</v>
      </c>
      <c r="AA13" s="142">
        <f>AA7+AA10</f>
        <v>128.333</v>
      </c>
      <c r="AB13" s="256">
        <f>SUM(X13:AA13)</f>
        <v>566.30799999999999</v>
      </c>
      <c r="AC13" s="142">
        <f>AC7+AC10</f>
        <v>85.752999999999986</v>
      </c>
    </row>
    <row r="14" spans="2:30">
      <c r="B14" s="143" t="s">
        <v>10</v>
      </c>
      <c r="C14" s="143"/>
      <c r="D14" s="136" t="s">
        <v>30</v>
      </c>
      <c r="E14" s="136" t="s">
        <v>30</v>
      </c>
      <c r="F14" s="136" t="s">
        <v>30</v>
      </c>
      <c r="G14" s="136" t="s">
        <v>30</v>
      </c>
      <c r="H14" s="258" t="s">
        <v>30</v>
      </c>
      <c r="I14" s="136">
        <f t="shared" ref="I14:O14" si="7">IFERROR((I13-D13)/ABS(D13),"n/a")</f>
        <v>0.2793501147637385</v>
      </c>
      <c r="J14" s="136">
        <f t="shared" si="7"/>
        <v>0.23916648081528968</v>
      </c>
      <c r="K14" s="136">
        <f t="shared" si="7"/>
        <v>2.3522708774214557E-2</v>
      </c>
      <c r="L14" s="136">
        <f t="shared" si="7"/>
        <v>5.1568733153638635E-2</v>
      </c>
      <c r="M14" s="258">
        <f t="shared" si="7"/>
        <v>0.14173105982747672</v>
      </c>
      <c r="N14" s="136">
        <f t="shared" si="7"/>
        <v>5.7937384625649603E-2</v>
      </c>
      <c r="O14" s="136">
        <f t="shared" si="7"/>
        <v>2.4390816470256853E-2</v>
      </c>
      <c r="P14" s="136">
        <f t="shared" ref="P14" si="8">IFERROR((P13-K13)/ABS(K13),"n/a")</f>
        <v>3.2198807157057703E-2</v>
      </c>
      <c r="Q14" s="136">
        <f t="shared" ref="Q14:AB14" si="9">IFERROR((Q13-L13)/ABS(L13),"n/a")</f>
        <v>3.7358295824661041E-2</v>
      </c>
      <c r="R14" s="258">
        <f t="shared" si="9"/>
        <v>3.8287884597046948E-2</v>
      </c>
      <c r="S14" s="136">
        <f t="shared" si="9"/>
        <v>5.6971871452397474E-2</v>
      </c>
      <c r="T14" s="136">
        <f t="shared" si="9"/>
        <v>7.5669729816440226E-2</v>
      </c>
      <c r="U14" s="136">
        <f t="shared" si="9"/>
        <v>7.7442815430010956E-2</v>
      </c>
      <c r="V14" s="136">
        <f t="shared" si="9"/>
        <v>4.4166713339702721E-2</v>
      </c>
      <c r="W14" s="258">
        <f t="shared" si="9"/>
        <v>6.3736355425818764E-2</v>
      </c>
      <c r="X14" s="136">
        <f t="shared" si="9"/>
        <v>2.721571019412319E-2</v>
      </c>
      <c r="Y14" s="136">
        <f t="shared" si="9"/>
        <v>9.288651228189726E-3</v>
      </c>
      <c r="Z14" s="136">
        <f t="shared" si="9"/>
        <v>7.5937962545853215E-3</v>
      </c>
      <c r="AA14" s="136">
        <f t="shared" si="9"/>
        <v>1.229452776846403E-2</v>
      </c>
      <c r="AB14" s="258">
        <f t="shared" si="9"/>
        <v>1.4390112543389958E-2</v>
      </c>
      <c r="AC14" s="136">
        <f>IFERROR((AC13-X13)/ABS(X13),"n/a")</f>
        <v>-0.44652987988666376</v>
      </c>
      <c r="AD14" s="365"/>
    </row>
    <row r="15" spans="2:30" ht="15" customHeight="1">
      <c r="B15" s="143"/>
      <c r="C15" s="143"/>
      <c r="D15" s="137"/>
      <c r="E15" s="137"/>
      <c r="F15" s="137"/>
      <c r="G15" s="137"/>
      <c r="H15" s="261"/>
      <c r="I15" s="137"/>
      <c r="J15" s="137"/>
      <c r="K15" s="137"/>
      <c r="L15" s="137"/>
      <c r="M15" s="261"/>
      <c r="N15" s="137"/>
      <c r="O15" s="137"/>
      <c r="P15" s="137"/>
      <c r="Q15" s="137"/>
      <c r="R15" s="261"/>
      <c r="S15" s="137"/>
      <c r="T15" s="137"/>
      <c r="U15" s="137"/>
      <c r="V15" s="137"/>
      <c r="W15" s="261"/>
      <c r="X15" s="137"/>
      <c r="Y15" s="137"/>
      <c r="Z15" s="137"/>
      <c r="AA15" s="137"/>
      <c r="AB15" s="261"/>
      <c r="AC15" s="137"/>
    </row>
    <row r="16" spans="2:30">
      <c r="B16" s="68" t="s">
        <v>24</v>
      </c>
      <c r="C16" s="94"/>
      <c r="D16" s="182">
        <v>447.29500000000002</v>
      </c>
      <c r="E16" s="182">
        <v>427.78100000000001</v>
      </c>
      <c r="F16" s="182">
        <v>524.42399999999998</v>
      </c>
      <c r="G16" s="182">
        <v>487.56799999999998</v>
      </c>
      <c r="H16" s="50">
        <f>SUM(D16:G16)</f>
        <v>1887.068</v>
      </c>
      <c r="I16" s="182">
        <v>581.68200000000002</v>
      </c>
      <c r="J16" s="182">
        <v>552.101</v>
      </c>
      <c r="K16" s="182">
        <v>540.44709999999998</v>
      </c>
      <c r="L16" s="182">
        <v>524.98900000000003</v>
      </c>
      <c r="M16" s="50">
        <f>SUM(I16:L16)</f>
        <v>2199.2190999999998</v>
      </c>
      <c r="N16" s="182">
        <v>619.58299999999997</v>
      </c>
      <c r="O16" s="182">
        <v>591.21100000000001</v>
      </c>
      <c r="P16" s="182">
        <v>588.99099999999999</v>
      </c>
      <c r="Q16" s="182">
        <v>577.03099999999995</v>
      </c>
      <c r="R16" s="50">
        <f>SUM(N16:Q16)</f>
        <v>2376.8159999999998</v>
      </c>
      <c r="S16" s="182">
        <v>677.36199999999997</v>
      </c>
      <c r="T16" s="182">
        <v>679.3</v>
      </c>
      <c r="U16" s="182">
        <v>655.35400000000004</v>
      </c>
      <c r="V16" s="182">
        <v>622.55520536000029</v>
      </c>
      <c r="W16" s="50">
        <f>SUM(S16:V16)</f>
        <v>2634.57120536</v>
      </c>
      <c r="X16" s="182">
        <v>730.76499999999999</v>
      </c>
      <c r="Y16" s="182">
        <v>681.39400000000001</v>
      </c>
      <c r="Z16" s="182">
        <v>667.71</v>
      </c>
      <c r="AA16" s="182">
        <v>629.38599999999997</v>
      </c>
      <c r="AB16" s="50">
        <f>SUM(X16:AA16)</f>
        <v>2709.2550000000001</v>
      </c>
      <c r="AC16" s="182">
        <v>387.74700000000001</v>
      </c>
    </row>
    <row r="17" spans="2:30">
      <c r="B17" s="144" t="s">
        <v>10</v>
      </c>
      <c r="C17" s="144"/>
      <c r="D17" s="145" t="s">
        <v>30</v>
      </c>
      <c r="E17" s="145" t="s">
        <v>30</v>
      </c>
      <c r="F17" s="145" t="s">
        <v>30</v>
      </c>
      <c r="G17" s="145" t="s">
        <v>30</v>
      </c>
      <c r="H17" s="262" t="s">
        <v>30</v>
      </c>
      <c r="I17" s="145">
        <f t="shared" ref="I17:O17" si="10">IFERROR((I16-D16)/ABS(D16),"n/a")</f>
        <v>0.30044377871427136</v>
      </c>
      <c r="J17" s="145">
        <f t="shared" si="10"/>
        <v>0.29061599276265188</v>
      </c>
      <c r="K17" s="145">
        <f t="shared" si="10"/>
        <v>3.0553712263359418E-2</v>
      </c>
      <c r="L17" s="145">
        <f>IFERROR((L16-G16)/ABS(G16),"n/a")</f>
        <v>7.6750319955370433E-2</v>
      </c>
      <c r="M17" s="262">
        <f t="shared" si="10"/>
        <v>0.16541592565821678</v>
      </c>
      <c r="N17" s="145">
        <f t="shared" si="10"/>
        <v>6.5157594699509269E-2</v>
      </c>
      <c r="O17" s="145">
        <f t="shared" si="10"/>
        <v>7.0838487885368825E-2</v>
      </c>
      <c r="P17" s="145">
        <f t="shared" ref="P17" si="11">IFERROR((P16-K16)/ABS(K16),"n/a")</f>
        <v>8.9821742035436969E-2</v>
      </c>
      <c r="Q17" s="145">
        <f t="shared" ref="Q17:AC17" si="12">IFERROR((Q16-L16)/ABS(L16),"n/a")</f>
        <v>9.9129696050774235E-2</v>
      </c>
      <c r="R17" s="262">
        <f t="shared" si="12"/>
        <v>8.0754527823080485E-2</v>
      </c>
      <c r="S17" s="145">
        <f t="shared" si="12"/>
        <v>9.3254656761079621E-2</v>
      </c>
      <c r="T17" s="145">
        <f t="shared" si="12"/>
        <v>0.14899756601281089</v>
      </c>
      <c r="U17" s="145">
        <f t="shared" si="12"/>
        <v>0.11267234983217071</v>
      </c>
      <c r="V17" s="145">
        <f t="shared" si="12"/>
        <v>7.8893864211802042E-2</v>
      </c>
      <c r="W17" s="262">
        <f t="shared" si="12"/>
        <v>0.10844558659988836</v>
      </c>
      <c r="X17" s="145">
        <f t="shared" si="12"/>
        <v>7.8839675092491193E-2</v>
      </c>
      <c r="Y17" s="145">
        <f t="shared" si="12"/>
        <v>3.0825850139850597E-3</v>
      </c>
      <c r="Z17" s="145">
        <f t="shared" si="12"/>
        <v>1.8853932378531287E-2</v>
      </c>
      <c r="AA17" s="145">
        <f t="shared" si="12"/>
        <v>1.0972191030110637E-2</v>
      </c>
      <c r="AB17" s="262">
        <f t="shared" si="12"/>
        <v>2.8347609086464203E-2</v>
      </c>
      <c r="AC17" s="145">
        <f t="shared" si="12"/>
        <v>-0.4693957701860379</v>
      </c>
    </row>
    <row r="18" spans="2:30" ht="9" customHeight="1">
      <c r="B18" s="41"/>
      <c r="C18" s="41"/>
      <c r="D18" s="146"/>
      <c r="E18" s="147"/>
      <c r="F18" s="147"/>
      <c r="G18" s="147"/>
      <c r="H18" s="263"/>
      <c r="I18" s="146"/>
      <c r="J18" s="147"/>
      <c r="K18" s="147"/>
      <c r="L18" s="147"/>
      <c r="M18" s="263"/>
      <c r="N18" s="146"/>
      <c r="O18" s="146"/>
      <c r="P18" s="147"/>
      <c r="Q18" s="147"/>
      <c r="R18" s="263"/>
      <c r="S18" s="146"/>
      <c r="T18" s="146"/>
      <c r="U18" s="146"/>
      <c r="V18" s="146"/>
      <c r="W18" s="263"/>
      <c r="X18" s="146"/>
      <c r="Y18" s="146"/>
      <c r="Z18" s="146"/>
      <c r="AA18" s="146"/>
      <c r="AB18" s="263"/>
      <c r="AC18" s="146"/>
    </row>
    <row r="19" spans="2:30">
      <c r="B19" s="101" t="s">
        <v>16</v>
      </c>
      <c r="C19" s="101"/>
      <c r="D19" s="39">
        <v>60.634999999999998</v>
      </c>
      <c r="E19" s="39">
        <v>66.733999999999995</v>
      </c>
      <c r="F19" s="39">
        <v>44.765999999999998</v>
      </c>
      <c r="G19" s="39">
        <v>43.588999999999999</v>
      </c>
      <c r="H19" s="40">
        <f>SUM(D19:G19)</f>
        <v>215.72399999999999</v>
      </c>
      <c r="I19" s="39">
        <v>43.793999999999997</v>
      </c>
      <c r="J19" s="39">
        <v>45.808999999999997</v>
      </c>
      <c r="K19" s="39">
        <v>41.917000000000002</v>
      </c>
      <c r="L19" s="39">
        <v>44.11</v>
      </c>
      <c r="M19" s="40">
        <f>SUM(I19:L19)</f>
        <v>175.63</v>
      </c>
      <c r="N19" s="39">
        <v>43.893999999999998</v>
      </c>
      <c r="O19" s="39">
        <v>44.404000000000003</v>
      </c>
      <c r="P19" s="39">
        <v>43.357999999999997</v>
      </c>
      <c r="Q19" s="39">
        <v>41.997999999999998</v>
      </c>
      <c r="R19" s="40">
        <f>SUM(N19:Q19)</f>
        <v>173.654</v>
      </c>
      <c r="S19" s="39">
        <v>43.774000000000001</v>
      </c>
      <c r="T19" s="39">
        <v>40.384999999999998</v>
      </c>
      <c r="U19" s="39">
        <v>44.841999999999999</v>
      </c>
      <c r="V19" s="39">
        <v>42.621029250000021</v>
      </c>
      <c r="W19" s="40">
        <f>SUM(S19:V19)</f>
        <v>171.62202925</v>
      </c>
      <c r="X19" s="39">
        <v>43.203000000000003</v>
      </c>
      <c r="Y19" s="39">
        <v>43.238</v>
      </c>
      <c r="Z19" s="39">
        <v>43.292999999999999</v>
      </c>
      <c r="AA19" s="39">
        <v>43.673000000000002</v>
      </c>
      <c r="AB19" s="40">
        <f>SUM(X19:AA19)</f>
        <v>173.40700000000001</v>
      </c>
      <c r="AC19" s="39">
        <v>39.956000000000003</v>
      </c>
    </row>
    <row r="20" spans="2:30">
      <c r="B20" s="144" t="s">
        <v>10</v>
      </c>
      <c r="C20" s="144"/>
      <c r="D20" s="145" t="s">
        <v>30</v>
      </c>
      <c r="E20" s="145" t="s">
        <v>30</v>
      </c>
      <c r="F20" s="145" t="s">
        <v>30</v>
      </c>
      <c r="G20" s="145" t="s">
        <v>30</v>
      </c>
      <c r="H20" s="262" t="s">
        <v>30</v>
      </c>
      <c r="I20" s="145">
        <f t="shared" ref="I20:O20" si="13">IFERROR((I19-D19)/ABS(D19),"n/a")</f>
        <v>-0.27774387729858996</v>
      </c>
      <c r="J20" s="145">
        <f t="shared" si="13"/>
        <v>-0.31355830611082802</v>
      </c>
      <c r="K20" s="145">
        <f t="shared" si="13"/>
        <v>-6.3642049769914597E-2</v>
      </c>
      <c r="L20" s="145">
        <f>IFERROR((L19-G19)/ABS(G19),"n/a")</f>
        <v>1.1952556837734309E-2</v>
      </c>
      <c r="M20" s="262">
        <f t="shared" si="13"/>
        <v>-0.18585785540783592</v>
      </c>
      <c r="N20" s="145">
        <f t="shared" si="13"/>
        <v>2.2834178197926984E-3</v>
      </c>
      <c r="O20" s="145">
        <f t="shared" si="13"/>
        <v>-3.0670828876421537E-2</v>
      </c>
      <c r="P20" s="145">
        <f t="shared" ref="P20" si="14">IFERROR((P19-K19)/ABS(K19),"n/a")</f>
        <v>3.4377460219004112E-2</v>
      </c>
      <c r="Q20" s="145">
        <f t="shared" ref="Q20:AB20" si="15">IFERROR((Q19-L19)/ABS(L19),"n/a")</f>
        <v>-4.7880299251870366E-2</v>
      </c>
      <c r="R20" s="262">
        <f t="shared" si="15"/>
        <v>-1.1250925240562541E-2</v>
      </c>
      <c r="S20" s="145">
        <f t="shared" si="15"/>
        <v>-2.7338588417550793E-3</v>
      </c>
      <c r="T20" s="145">
        <f t="shared" si="15"/>
        <v>-9.0509863976218477E-2</v>
      </c>
      <c r="U20" s="145">
        <f t="shared" si="15"/>
        <v>3.4226670971908339E-2</v>
      </c>
      <c r="V20" s="145">
        <f t="shared" si="15"/>
        <v>1.4834736177913787E-2</v>
      </c>
      <c r="W20" s="262">
        <f t="shared" si="15"/>
        <v>-1.1701260840521954E-2</v>
      </c>
      <c r="X20" s="145">
        <f t="shared" si="15"/>
        <v>-1.3044272856033214E-2</v>
      </c>
      <c r="Y20" s="145">
        <f t="shared" si="15"/>
        <v>7.0645041475795506E-2</v>
      </c>
      <c r="Z20" s="145">
        <f t="shared" si="15"/>
        <v>-3.4543508318094635E-2</v>
      </c>
      <c r="AA20" s="145">
        <f t="shared" si="15"/>
        <v>2.4681964948089108E-2</v>
      </c>
      <c r="AB20" s="262">
        <f t="shared" si="15"/>
        <v>1.0400592265459497E-2</v>
      </c>
      <c r="AC20" s="145">
        <f>IFERROR((AC19-X19)/ABS(X19),"n/a")</f>
        <v>-7.5156817813577748E-2</v>
      </c>
      <c r="AD20" s="365"/>
    </row>
    <row r="21" spans="2:30">
      <c r="B21" s="149"/>
      <c r="C21" s="149"/>
      <c r="D21" s="150"/>
      <c r="E21" s="150"/>
      <c r="F21" s="150"/>
      <c r="G21" s="150"/>
      <c r="H21" s="264"/>
      <c r="I21" s="150"/>
      <c r="J21" s="150"/>
      <c r="K21" s="150"/>
      <c r="L21" s="150"/>
      <c r="M21" s="264"/>
      <c r="N21" s="150"/>
      <c r="O21" s="150"/>
      <c r="P21" s="150"/>
      <c r="Q21" s="150"/>
      <c r="R21" s="264"/>
      <c r="S21" s="150"/>
      <c r="T21" s="150"/>
      <c r="U21" s="150"/>
      <c r="V21" s="150"/>
      <c r="W21" s="264"/>
      <c r="X21" s="150"/>
      <c r="Y21" s="150"/>
      <c r="Z21" s="150"/>
      <c r="AA21" s="150"/>
      <c r="AB21" s="264"/>
      <c r="AC21" s="150"/>
    </row>
    <row r="22" spans="2:30">
      <c r="B22" s="151" t="s">
        <v>25</v>
      </c>
      <c r="C22" s="94"/>
      <c r="D22" s="181">
        <f>D16+D19</f>
        <v>507.93</v>
      </c>
      <c r="E22" s="181">
        <f>E16+E19</f>
        <v>494.51499999999999</v>
      </c>
      <c r="F22" s="181">
        <f>F16+F19</f>
        <v>569.18999999999994</v>
      </c>
      <c r="G22" s="181">
        <f>G16+G19</f>
        <v>531.15699999999993</v>
      </c>
      <c r="H22" s="265">
        <f>SUM(D22:G22)</f>
        <v>2102.7919999999995</v>
      </c>
      <c r="I22" s="181">
        <f>I16+I19</f>
        <v>625.476</v>
      </c>
      <c r="J22" s="181">
        <f>J16+J19</f>
        <v>597.91</v>
      </c>
      <c r="K22" s="181">
        <f>K16+K19</f>
        <v>582.36410000000001</v>
      </c>
      <c r="L22" s="181">
        <f>L16+L19</f>
        <v>569.09900000000005</v>
      </c>
      <c r="M22" s="265">
        <f>SUM(I22:L22)</f>
        <v>2374.8490999999999</v>
      </c>
      <c r="N22" s="181">
        <f>N16+N19</f>
        <v>663.47699999999998</v>
      </c>
      <c r="O22" s="181">
        <f>O16+O19</f>
        <v>635.61500000000001</v>
      </c>
      <c r="P22" s="181">
        <f t="shared" ref="P22:Q22" si="16">P16+P19</f>
        <v>632.34899999999993</v>
      </c>
      <c r="Q22" s="181">
        <f t="shared" si="16"/>
        <v>619.029</v>
      </c>
      <c r="R22" s="265">
        <f>SUM(N22:Q22)</f>
        <v>2550.4700000000003</v>
      </c>
      <c r="S22" s="181">
        <f>S16+S19</f>
        <v>721.13599999999997</v>
      </c>
      <c r="T22" s="181">
        <f>T16+T19</f>
        <v>719.68499999999995</v>
      </c>
      <c r="U22" s="181">
        <f>U16+U19</f>
        <v>700.19600000000003</v>
      </c>
      <c r="V22" s="181">
        <f>V16+V19</f>
        <v>665.17623461000028</v>
      </c>
      <c r="W22" s="265">
        <f>SUM(S22:V22)</f>
        <v>2806.1932346100002</v>
      </c>
      <c r="X22" s="181">
        <f>X16+X19</f>
        <v>773.96799999999996</v>
      </c>
      <c r="Y22" s="181">
        <f>Y16+Y19</f>
        <v>724.63200000000006</v>
      </c>
      <c r="Z22" s="181">
        <f>Z16+Z19</f>
        <v>711.00300000000004</v>
      </c>
      <c r="AA22" s="181">
        <f>AA16+AA19</f>
        <v>673.05899999999997</v>
      </c>
      <c r="AB22" s="265">
        <f>SUM(X22:AA22)</f>
        <v>2882.6620000000003</v>
      </c>
      <c r="AC22" s="181">
        <f>AC16+AC19</f>
        <v>427.70300000000003</v>
      </c>
    </row>
    <row r="23" spans="2:30">
      <c r="B23" s="156" t="s">
        <v>10</v>
      </c>
      <c r="C23" s="357"/>
      <c r="D23" s="249" t="s">
        <v>30</v>
      </c>
      <c r="E23" s="249" t="s">
        <v>30</v>
      </c>
      <c r="F23" s="249" t="s">
        <v>30</v>
      </c>
      <c r="G23" s="249" t="s">
        <v>30</v>
      </c>
      <c r="H23" s="266" t="s">
        <v>30</v>
      </c>
      <c r="I23" s="249">
        <f t="shared" ref="I23:O23" si="17">IFERROR((I22-D22)/ABS(D22),"n/a")</f>
        <v>0.23142165258992378</v>
      </c>
      <c r="J23" s="249">
        <f t="shared" si="17"/>
        <v>0.20908364761432915</v>
      </c>
      <c r="K23" s="249">
        <f t="shared" si="17"/>
        <v>2.314534689646703E-2</v>
      </c>
      <c r="L23" s="249">
        <f t="shared" si="17"/>
        <v>7.1432740225583255E-2</v>
      </c>
      <c r="M23" s="266">
        <f t="shared" si="17"/>
        <v>0.12937898755559299</v>
      </c>
      <c r="N23" s="249">
        <f t="shared" si="17"/>
        <v>6.0755328741630338E-2</v>
      </c>
      <c r="O23" s="249">
        <f t="shared" si="17"/>
        <v>6.3061330300546975E-2</v>
      </c>
      <c r="P23" s="249">
        <f t="shared" ref="P23" si="18">IFERROR((P22-K22)/ABS(K22),"n/a")</f>
        <v>8.583101190475155E-2</v>
      </c>
      <c r="Q23" s="249">
        <f t="shared" ref="Q23:AB23" si="19">IFERROR((Q22-L22)/ABS(L22),"n/a")</f>
        <v>8.7735174372121458E-2</v>
      </c>
      <c r="R23" s="266">
        <f t="shared" si="19"/>
        <v>7.3950340676382495E-2</v>
      </c>
      <c r="S23" s="249">
        <f t="shared" si="19"/>
        <v>8.6904293592694234E-2</v>
      </c>
      <c r="T23" s="249">
        <f t="shared" si="19"/>
        <v>0.13226560103207119</v>
      </c>
      <c r="U23" s="249">
        <f t="shared" si="19"/>
        <v>0.10729359894615173</v>
      </c>
      <c r="V23" s="249">
        <f t="shared" si="19"/>
        <v>7.4547774999233124E-2</v>
      </c>
      <c r="W23" s="266">
        <f t="shared" si="19"/>
        <v>0.10026514117397968</v>
      </c>
      <c r="X23" s="249">
        <f t="shared" si="19"/>
        <v>7.3262186328237666E-2</v>
      </c>
      <c r="Y23" s="249">
        <f t="shared" si="19"/>
        <v>6.8738406386128882E-3</v>
      </c>
      <c r="Z23" s="249">
        <f t="shared" si="19"/>
        <v>1.5434249838616639E-2</v>
      </c>
      <c r="AA23" s="249">
        <f t="shared" si="19"/>
        <v>1.1850641949981026E-2</v>
      </c>
      <c r="AB23" s="266">
        <f t="shared" si="19"/>
        <v>2.7249999909798633E-2</v>
      </c>
      <c r="AC23" s="249">
        <f>IFERROR((AC22-X22)/ABS(X22),"n/a")</f>
        <v>-0.44738929774874409</v>
      </c>
      <c r="AD23" s="365"/>
    </row>
    <row r="24" spans="2:30">
      <c r="B24" s="10"/>
      <c r="C24" s="10"/>
      <c r="D24" s="28"/>
      <c r="E24" s="28"/>
      <c r="F24" s="28"/>
      <c r="G24" s="28"/>
      <c r="H24" s="267"/>
      <c r="I24" s="28"/>
      <c r="J24" s="28"/>
      <c r="K24" s="28"/>
      <c r="L24" s="28"/>
      <c r="M24" s="267"/>
      <c r="N24" s="28"/>
      <c r="O24" s="28"/>
      <c r="P24" s="28"/>
      <c r="Q24" s="28"/>
      <c r="R24" s="267"/>
      <c r="S24" s="28"/>
      <c r="T24" s="28"/>
      <c r="U24" s="28"/>
      <c r="V24" s="28"/>
      <c r="W24" s="267"/>
      <c r="X24" s="28"/>
      <c r="Y24" s="28"/>
      <c r="Z24" s="28"/>
      <c r="AA24" s="29"/>
      <c r="AB24" s="42"/>
      <c r="AC24" s="29"/>
    </row>
    <row r="25" spans="2:30">
      <c r="B25" s="151" t="s">
        <v>147</v>
      </c>
      <c r="C25" s="94"/>
      <c r="D25" s="153">
        <f>'Adjusted EBITDA by Segment'!$D$20</f>
        <v>236.803</v>
      </c>
      <c r="E25" s="153">
        <f>'Adjusted EBITDA by Segment'!$D$52</f>
        <v>221.20099999999996</v>
      </c>
      <c r="F25" s="153">
        <f>'Adjusted EBITDA by Segment'!$D$84</f>
        <v>257.005</v>
      </c>
      <c r="G25" s="153">
        <f>'Adjusted EBITDA by Segment'!$D$116</f>
        <v>235.33499999999998</v>
      </c>
      <c r="H25" s="152">
        <f>SUM(D25:G25)</f>
        <v>950.34400000000005</v>
      </c>
      <c r="I25" s="153">
        <f>'Adjusted EBITDA by Segment'!$D$180</f>
        <v>291.59800000000001</v>
      </c>
      <c r="J25" s="153">
        <f>'Adjusted EBITDA by Segment'!$D$212</f>
        <v>266.976</v>
      </c>
      <c r="K25" s="153">
        <f>'Adjusted EBITDA by Segment'!$D$244</f>
        <v>241.434</v>
      </c>
      <c r="L25" s="153">
        <f>'Adjusted EBITDA by Segment'!$D$276</f>
        <v>239.55300000000003</v>
      </c>
      <c r="M25" s="152">
        <f>SUM(I25:L25)</f>
        <v>1039.5610000000001</v>
      </c>
      <c r="N25" s="153">
        <f>'Adjusted EBITDA by Segment'!$D$340</f>
        <v>307.06700000000001</v>
      </c>
      <c r="O25" s="153">
        <f>'Adjusted EBITDA by Segment'!$D$372</f>
        <v>260.392</v>
      </c>
      <c r="P25" s="153">
        <f>'Adjusted EBITDA by Segment'!$D$404</f>
        <v>255.42900000000003</v>
      </c>
      <c r="Q25" s="153">
        <f>'Adjusted EBITDA by Segment'!$D$437</f>
        <v>248.36</v>
      </c>
      <c r="R25" s="152">
        <f>SUM(N25:Q25)</f>
        <v>1071.248</v>
      </c>
      <c r="S25" s="153">
        <f>'Adjusted EBITDA by Segment'!D501</f>
        <v>298.017</v>
      </c>
      <c r="T25" s="153">
        <f>'Adjusted EBITDA by Segment'!D533</f>
        <v>275.74</v>
      </c>
      <c r="U25" s="153">
        <f>'Adjusted EBITDA by Segment'!D565</f>
        <v>268.60200000000003</v>
      </c>
      <c r="V25" s="153">
        <f>'Adjusted EBITDA by Segment'!D599</f>
        <v>255.69300000000001</v>
      </c>
      <c r="W25" s="152">
        <f>SUM(S25:V25)</f>
        <v>1098.0520000000001</v>
      </c>
      <c r="X25" s="153">
        <f>'Adjusted EBITDA by Segment'!D669</f>
        <v>282.68</v>
      </c>
      <c r="Y25" s="153">
        <f>'Adjusted EBITDA by Segment'!D703</f>
        <v>252.29299999999998</v>
      </c>
      <c r="Z25" s="153">
        <f>'Adjusted EBITDA by Segment'!D736</f>
        <v>248.999</v>
      </c>
      <c r="AA25" s="153">
        <f>'Adjusted EBITDA by Segment'!D768</f>
        <v>232.72300000000001</v>
      </c>
      <c r="AB25" s="152">
        <f>SUM(X25:AA25)</f>
        <v>1016.6949999999999</v>
      </c>
      <c r="AC25" s="153">
        <f>'Adjusted EBITDA by Segment'!D835</f>
        <v>112.16900000000001</v>
      </c>
      <c r="AD25" s="350"/>
    </row>
    <row r="26" spans="2:30">
      <c r="B26" s="157" t="s">
        <v>10</v>
      </c>
      <c r="C26" s="238"/>
      <c r="D26" s="145" t="s">
        <v>30</v>
      </c>
      <c r="E26" s="145" t="s">
        <v>30</v>
      </c>
      <c r="F26" s="145" t="s">
        <v>30</v>
      </c>
      <c r="G26" s="145" t="s">
        <v>30</v>
      </c>
      <c r="H26" s="262" t="s">
        <v>30</v>
      </c>
      <c r="I26" s="145">
        <f t="shared" ref="I26" si="20">IFERROR((I25-D25)/ABS(D25),"n/a")</f>
        <v>0.23139487253117577</v>
      </c>
      <c r="J26" s="145">
        <f t="shared" ref="J26" si="21">IFERROR((J25-E25)/ABS(E25),"n/a")</f>
        <v>0.20693848581154714</v>
      </c>
      <c r="K26" s="145">
        <f t="shared" ref="K26" si="22">IFERROR((K25-F25)/ABS(F25),"n/a")</f>
        <v>-6.0586369914982195E-2</v>
      </c>
      <c r="L26" s="145">
        <f t="shared" ref="L26" si="23">IFERROR((L25-G25)/ABS(G25),"n/a")</f>
        <v>1.7923385811715414E-2</v>
      </c>
      <c r="M26" s="262">
        <f t="shared" ref="M26" si="24">IFERROR((M25-H25)/ABS(H25),"n/a")</f>
        <v>9.3878637630163492E-2</v>
      </c>
      <c r="N26" s="145">
        <f t="shared" ref="N26" si="25">IFERROR((N25-I25)/ABS(I25),"n/a")</f>
        <v>5.3049060693146022E-2</v>
      </c>
      <c r="O26" s="145">
        <f t="shared" ref="O26" si="26">IFERROR((O25-J25)/ABS(J25),"n/a")</f>
        <v>-2.4661392784370142E-2</v>
      </c>
      <c r="P26" s="145">
        <f t="shared" ref="P26" si="27">IFERROR((P25-K25)/ABS(K25),"n/a")</f>
        <v>5.7966152240363965E-2</v>
      </c>
      <c r="Q26" s="145">
        <f t="shared" ref="Q26" si="28">IFERROR((Q25-L25)/ABS(L25),"n/a")</f>
        <v>3.6764306854850437E-2</v>
      </c>
      <c r="R26" s="262">
        <f t="shared" ref="R26:AB26" si="29">IFERROR((R25-M25)/ABS(M25),"n/a")</f>
        <v>3.0481135787125423E-2</v>
      </c>
      <c r="S26" s="145">
        <f t="shared" si="29"/>
        <v>-2.9472395275298262E-2</v>
      </c>
      <c r="T26" s="145">
        <f t="shared" si="29"/>
        <v>5.8941902977050036E-2</v>
      </c>
      <c r="U26" s="145">
        <f t="shared" si="29"/>
        <v>5.1572061120702818E-2</v>
      </c>
      <c r="V26" s="145">
        <f t="shared" si="29"/>
        <v>2.9525688516669344E-2</v>
      </c>
      <c r="W26" s="262">
        <f t="shared" si="29"/>
        <v>2.5021283586993941E-2</v>
      </c>
      <c r="X26" s="145">
        <f t="shared" si="29"/>
        <v>-5.1463507115365868E-2</v>
      </c>
      <c r="Y26" s="145">
        <f t="shared" si="29"/>
        <v>-8.5033002103430871E-2</v>
      </c>
      <c r="Z26" s="145">
        <f t="shared" si="29"/>
        <v>-7.2981586138599244E-2</v>
      </c>
      <c r="AA26" s="145">
        <f t="shared" si="29"/>
        <v>-8.9834293469121168E-2</v>
      </c>
      <c r="AB26" s="262">
        <f t="shared" si="29"/>
        <v>-7.4092119498894576E-2</v>
      </c>
      <c r="AC26" s="145">
        <f>IFERROR((AC25-X25)/ABS(X25),"n/a")</f>
        <v>-0.60319442479128338</v>
      </c>
      <c r="AD26" s="366"/>
    </row>
    <row r="27" spans="2:30">
      <c r="B27" s="156" t="s">
        <v>28</v>
      </c>
      <c r="C27" s="357"/>
      <c r="D27" s="158">
        <f t="shared" ref="D27:R27" si="30">D25/D$22</f>
        <v>0.46621187958970722</v>
      </c>
      <c r="E27" s="158">
        <f t="shared" si="30"/>
        <v>0.44730897950517168</v>
      </c>
      <c r="F27" s="158">
        <f t="shared" si="30"/>
        <v>0.4515276094098632</v>
      </c>
      <c r="G27" s="158">
        <f t="shared" si="30"/>
        <v>0.44306109116513576</v>
      </c>
      <c r="H27" s="268">
        <f t="shared" si="30"/>
        <v>0.45194389174012473</v>
      </c>
      <c r="I27" s="158">
        <f t="shared" si="30"/>
        <v>0.46620174075424159</v>
      </c>
      <c r="J27" s="158">
        <f t="shared" si="30"/>
        <v>0.44651536184375579</v>
      </c>
      <c r="K27" s="158">
        <f t="shared" si="30"/>
        <v>0.41457569242334819</v>
      </c>
      <c r="L27" s="158">
        <f t="shared" si="30"/>
        <v>0.42093379183586688</v>
      </c>
      <c r="M27" s="268">
        <f t="shared" si="30"/>
        <v>0.43773770720842858</v>
      </c>
      <c r="N27" s="158">
        <f t="shared" si="30"/>
        <v>0.46281483759045156</v>
      </c>
      <c r="O27" s="158">
        <f t="shared" si="30"/>
        <v>0.40966937532940539</v>
      </c>
      <c r="P27" s="158">
        <f t="shared" si="30"/>
        <v>0.40393675011741942</v>
      </c>
      <c r="Q27" s="158">
        <f t="shared" si="30"/>
        <v>0.40120899020885936</v>
      </c>
      <c r="R27" s="268">
        <f t="shared" si="30"/>
        <v>0.42001983948056631</v>
      </c>
      <c r="S27" s="158">
        <f t="shared" ref="S27:T27" si="31">S25/S$22</f>
        <v>0.4132604668190189</v>
      </c>
      <c r="T27" s="158">
        <f t="shared" si="31"/>
        <v>0.3831398459048056</v>
      </c>
      <c r="U27" s="158">
        <f t="shared" ref="U27:W27" si="32">U25/U$22</f>
        <v>0.38360973213214589</v>
      </c>
      <c r="V27" s="158">
        <f t="shared" si="32"/>
        <v>0.38439888062133709</v>
      </c>
      <c r="W27" s="268">
        <f t="shared" si="32"/>
        <v>0.39129593303028737</v>
      </c>
      <c r="X27" s="158">
        <f t="shared" ref="X27:Y27" si="33">X25/X$22</f>
        <v>0.36523473838711679</v>
      </c>
      <c r="Y27" s="158">
        <f t="shared" si="33"/>
        <v>0.34816706962982585</v>
      </c>
      <c r="Z27" s="158">
        <f t="shared" ref="Z27:AB27" si="34">Z25/Z$22</f>
        <v>0.35020808632312378</v>
      </c>
      <c r="AA27" s="158">
        <f t="shared" si="34"/>
        <v>0.34576909305127784</v>
      </c>
      <c r="AB27" s="268">
        <f t="shared" si="34"/>
        <v>0.35269310102953444</v>
      </c>
      <c r="AC27" s="158">
        <f>AC25/AC$22</f>
        <v>0.26225909100473926</v>
      </c>
    </row>
    <row r="28" spans="2:30">
      <c r="B28" s="10"/>
      <c r="C28" s="10"/>
      <c r="D28" s="28"/>
      <c r="E28" s="28"/>
      <c r="F28" s="28"/>
      <c r="G28" s="28"/>
      <c r="H28" s="267"/>
      <c r="I28" s="28"/>
      <c r="J28" s="28"/>
      <c r="K28" s="28"/>
      <c r="L28" s="28"/>
      <c r="M28" s="267"/>
      <c r="N28" s="28"/>
      <c r="O28" s="28"/>
      <c r="P28" s="28"/>
      <c r="Q28" s="28"/>
      <c r="R28" s="267"/>
      <c r="S28" s="28"/>
      <c r="T28" s="28"/>
      <c r="U28" s="28"/>
      <c r="V28" s="28"/>
      <c r="W28" s="267"/>
      <c r="X28" s="28"/>
      <c r="Y28" s="28"/>
      <c r="Z28" s="28"/>
      <c r="AA28" s="28"/>
      <c r="AB28" s="267"/>
      <c r="AC28" s="28"/>
    </row>
    <row r="29" spans="2:30">
      <c r="B29" s="151" t="s">
        <v>15</v>
      </c>
      <c r="C29" s="94"/>
      <c r="D29" s="153">
        <f>'Adjusted EBITDA by Segment'!$D$30</f>
        <v>216.08699999999999</v>
      </c>
      <c r="E29" s="153">
        <f>'Adjusted EBITDA by Segment'!$D$62</f>
        <v>192.50499999999991</v>
      </c>
      <c r="F29" s="153">
        <f>'Adjusted EBITDA by Segment'!$D$94</f>
        <v>216.78400000000002</v>
      </c>
      <c r="G29" s="153">
        <f>'Adjusted EBITDA by Segment'!$D$126</f>
        <v>193.53699999999998</v>
      </c>
      <c r="H29" s="152">
        <f>SUM(D29:G29)</f>
        <v>818.91299999999978</v>
      </c>
      <c r="I29" s="153">
        <f>'Adjusted EBITDA by Segment'!$D$190</f>
        <v>253.31600000000003</v>
      </c>
      <c r="J29" s="153">
        <f>'Adjusted EBITDA by Segment'!$D$222</f>
        <v>229.79400000000001</v>
      </c>
      <c r="K29" s="153">
        <f>'Adjusted EBITDA by Segment'!$D$254</f>
        <v>198.40499999999997</v>
      </c>
      <c r="L29" s="153">
        <f>'Adjusted EBITDA by Segment'!$D$286</f>
        <v>205.11500000000001</v>
      </c>
      <c r="M29" s="152">
        <f>SUM(I29:L29)</f>
        <v>886.63</v>
      </c>
      <c r="N29" s="153">
        <f>'Adjusted EBITDA by Segment'!$D$350</f>
        <v>271.51400000000007</v>
      </c>
      <c r="O29" s="153">
        <f>'Adjusted EBITDA by Segment'!$D$382</f>
        <v>225.976</v>
      </c>
      <c r="P29" s="153">
        <f>'Adjusted EBITDA by Segment'!$D$414</f>
        <v>216.48700000000002</v>
      </c>
      <c r="Q29" s="153">
        <f>'Adjusted EBITDA by Segment'!$D$447</f>
        <v>209.63800000000003</v>
      </c>
      <c r="R29" s="152">
        <f>SUM(N29:Q29)</f>
        <v>923.61500000000012</v>
      </c>
      <c r="S29" s="153">
        <f>'Adjusted EBITDA by Segment'!D511</f>
        <v>261.58799999999997</v>
      </c>
      <c r="T29" s="153">
        <f>'Adjusted EBITDA by Segment'!D543</f>
        <v>244.09900000000002</v>
      </c>
      <c r="U29" s="153">
        <f>'Adjusted EBITDA by Segment'!D575</f>
        <v>229.98200000000003</v>
      </c>
      <c r="V29" s="153">
        <f>'Adjusted EBITDA by Segment'!D609</f>
        <v>216.04000000000002</v>
      </c>
      <c r="W29" s="152">
        <f>SUM(S29:V29)</f>
        <v>951.70900000000006</v>
      </c>
      <c r="X29" s="153">
        <f>'Adjusted EBITDA by Segment'!D679</f>
        <v>242.85499999999999</v>
      </c>
      <c r="Y29" s="153">
        <f>'Adjusted EBITDA by Segment'!D713</f>
        <v>210.36399999999998</v>
      </c>
      <c r="Z29" s="153">
        <f>'Adjusted EBITDA by Segment'!D746</f>
        <v>210.30599999999998</v>
      </c>
      <c r="AA29" s="153">
        <f>'Adjusted EBITDA by Segment'!D778</f>
        <v>189.33100000000005</v>
      </c>
      <c r="AB29" s="152">
        <f>SUM(X29:AA29)</f>
        <v>852.85599999999988</v>
      </c>
      <c r="AC29" s="153">
        <f>'Adjusted EBITDA by Segment'!D845</f>
        <v>65.452000000000012</v>
      </c>
      <c r="AD29" s="350"/>
    </row>
    <row r="30" spans="2:30">
      <c r="B30" s="157" t="s">
        <v>10</v>
      </c>
      <c r="C30" s="238"/>
      <c r="D30" s="145" t="s">
        <v>30</v>
      </c>
      <c r="E30" s="145" t="s">
        <v>30</v>
      </c>
      <c r="F30" s="145" t="s">
        <v>30</v>
      </c>
      <c r="G30" s="145" t="s">
        <v>30</v>
      </c>
      <c r="H30" s="262" t="s">
        <v>30</v>
      </c>
      <c r="I30" s="145">
        <f t="shared" ref="I30:O30" si="35">IFERROR((I29-D29)/ABS(D29),"n/a")</f>
        <v>0.17228708807100865</v>
      </c>
      <c r="J30" s="145">
        <f t="shared" si="35"/>
        <v>0.1937040596348153</v>
      </c>
      <c r="K30" s="145">
        <f t="shared" si="35"/>
        <v>-8.4780242084286875E-2</v>
      </c>
      <c r="L30" s="145">
        <f t="shared" si="35"/>
        <v>5.9823186264125375E-2</v>
      </c>
      <c r="M30" s="262">
        <f t="shared" si="35"/>
        <v>8.2691323742571224E-2</v>
      </c>
      <c r="N30" s="145">
        <f t="shared" si="35"/>
        <v>7.1839125834925674E-2</v>
      </c>
      <c r="O30" s="145">
        <f t="shared" si="35"/>
        <v>-1.6614881154425318E-2</v>
      </c>
      <c r="P30" s="145">
        <f t="shared" ref="P30" si="36">IFERROR((P29-K29)/ABS(K29),"n/a")</f>
        <v>9.1136816108465274E-2</v>
      </c>
      <c r="Q30" s="145">
        <f t="shared" ref="Q30:AB30" si="37">IFERROR((Q29-L29)/ABS(L29),"n/a")</f>
        <v>2.2051044535992124E-2</v>
      </c>
      <c r="R30" s="262">
        <f t="shared" si="37"/>
        <v>4.1714131035494095E-2</v>
      </c>
      <c r="S30" s="145">
        <f t="shared" si="37"/>
        <v>-3.6557967544952004E-2</v>
      </c>
      <c r="T30" s="145">
        <f t="shared" si="37"/>
        <v>8.0198782171558125E-2</v>
      </c>
      <c r="U30" s="145">
        <f t="shared" si="37"/>
        <v>6.2336306568061835E-2</v>
      </c>
      <c r="V30" s="145">
        <f t="shared" si="37"/>
        <v>3.0538356595655299E-2</v>
      </c>
      <c r="W30" s="262">
        <f t="shared" si="37"/>
        <v>3.0417435836360317E-2</v>
      </c>
      <c r="X30" s="145">
        <f t="shared" si="37"/>
        <v>-7.1612612199336276E-2</v>
      </c>
      <c r="Y30" s="145">
        <f t="shared" si="37"/>
        <v>-0.13820212290914768</v>
      </c>
      <c r="Z30" s="145">
        <f t="shared" si="37"/>
        <v>-8.555452165821692E-2</v>
      </c>
      <c r="AA30" s="145">
        <f t="shared" si="37"/>
        <v>-0.12362988335493415</v>
      </c>
      <c r="AB30" s="262">
        <f t="shared" si="37"/>
        <v>-0.10386893472689675</v>
      </c>
      <c r="AC30" s="145">
        <f>IFERROR((AC29-X29)/ABS(X29),"n/a")</f>
        <v>-0.73048938667105878</v>
      </c>
      <c r="AD30" s="366"/>
    </row>
    <row r="31" spans="2:30">
      <c r="B31" s="156" t="s">
        <v>28</v>
      </c>
      <c r="C31" s="357"/>
      <c r="D31" s="158">
        <f t="shared" ref="D31:F31" si="38">D29/D$22</f>
        <v>0.42542673203000408</v>
      </c>
      <c r="E31" s="158">
        <f t="shared" si="38"/>
        <v>0.38928040605441677</v>
      </c>
      <c r="F31" s="158">
        <f t="shared" si="38"/>
        <v>0.38086403485655063</v>
      </c>
      <c r="G31" s="158">
        <f t="shared" ref="G31:I31" si="39">G29/G$22</f>
        <v>0.36436872713717416</v>
      </c>
      <c r="H31" s="268">
        <f t="shared" si="39"/>
        <v>0.38944080061175806</v>
      </c>
      <c r="I31" s="158">
        <f t="shared" si="39"/>
        <v>0.40499715416738619</v>
      </c>
      <c r="J31" s="158">
        <f t="shared" ref="J31:K31" si="40">J29/J$22</f>
        <v>0.38432874512886561</v>
      </c>
      <c r="K31" s="158">
        <f t="shared" si="40"/>
        <v>0.34068892639501641</v>
      </c>
      <c r="L31" s="158">
        <f t="shared" ref="L31:N31" si="41">L29/L$22</f>
        <v>0.36042059465927717</v>
      </c>
      <c r="M31" s="268">
        <f t="shared" si="41"/>
        <v>0.37334161568412916</v>
      </c>
      <c r="N31" s="158">
        <f t="shared" si="41"/>
        <v>0.40922895593969361</v>
      </c>
      <c r="O31" s="158">
        <f t="shared" ref="O31" si="42">O29/O$22</f>
        <v>0.35552339073181094</v>
      </c>
      <c r="P31" s="158">
        <f t="shared" ref="P31:S31" si="43">P29/P$22</f>
        <v>0.34235366862286498</v>
      </c>
      <c r="Q31" s="158">
        <f t="shared" si="43"/>
        <v>0.33865618573604794</v>
      </c>
      <c r="R31" s="268">
        <f t="shared" si="43"/>
        <v>0.36213521429383605</v>
      </c>
      <c r="S31" s="158">
        <f t="shared" si="43"/>
        <v>0.36274433671318584</v>
      </c>
      <c r="T31" s="158">
        <f t="shared" ref="T31:U31" si="44">T29/T$22</f>
        <v>0.33917477785420014</v>
      </c>
      <c r="U31" s="158">
        <f t="shared" si="44"/>
        <v>0.32845374723648807</v>
      </c>
      <c r="V31" s="158">
        <f t="shared" ref="V31:W31" si="45">V29/V$22</f>
        <v>0.32478610743913078</v>
      </c>
      <c r="W31" s="268">
        <f t="shared" si="45"/>
        <v>0.33914592490002454</v>
      </c>
      <c r="X31" s="158">
        <f t="shared" ref="X31:Y31" si="46">X29/X$22</f>
        <v>0.31377912265106567</v>
      </c>
      <c r="Y31" s="158">
        <f t="shared" si="46"/>
        <v>0.29030459598803249</v>
      </c>
      <c r="Z31" s="158">
        <f t="shared" ref="Z31:AB31" si="47">Z29/Z$22</f>
        <v>0.29578778148615403</v>
      </c>
      <c r="AA31" s="158">
        <f t="shared" si="47"/>
        <v>0.2812992620260632</v>
      </c>
      <c r="AB31" s="268">
        <f t="shared" si="47"/>
        <v>0.29585709320065962</v>
      </c>
      <c r="AC31" s="158">
        <f>AC29/AC$22</f>
        <v>0.15303142601291084</v>
      </c>
    </row>
    <row r="32" spans="2:30">
      <c r="B32" s="238"/>
      <c r="C32" s="238"/>
      <c r="D32" s="239"/>
      <c r="E32" s="239"/>
      <c r="F32" s="239"/>
      <c r="G32" s="239"/>
      <c r="H32" s="269"/>
      <c r="I32" s="239"/>
      <c r="J32" s="239"/>
      <c r="K32" s="239"/>
      <c r="L32" s="239"/>
      <c r="M32" s="269"/>
      <c r="N32" s="239"/>
      <c r="O32" s="239"/>
      <c r="P32" s="239"/>
      <c r="Q32" s="239"/>
      <c r="R32" s="269"/>
      <c r="S32" s="239"/>
      <c r="T32" s="239"/>
      <c r="U32" s="239"/>
      <c r="V32" s="239"/>
      <c r="W32" s="269"/>
      <c r="X32" s="239"/>
      <c r="Y32" s="239"/>
      <c r="Z32" s="239"/>
      <c r="AA32" s="239"/>
      <c r="AB32" s="269"/>
      <c r="AC32" s="239"/>
    </row>
    <row r="33" spans="2:30">
      <c r="B33" s="151" t="s">
        <v>133</v>
      </c>
      <c r="C33" s="94"/>
      <c r="D33" s="153">
        <f>'Adjusted EBITDA by Segment'!$D$35</f>
        <v>186.00800000000001</v>
      </c>
      <c r="E33" s="153">
        <f>'Adjusted EBITDA by Segment'!$D$67</f>
        <v>162.08699999999993</v>
      </c>
      <c r="F33" s="153">
        <f>'Adjusted EBITDA by Segment'!$D$99</f>
        <v>187.85600000000002</v>
      </c>
      <c r="G33" s="153">
        <f>'Adjusted EBITDA by Segment'!$D$131</f>
        <v>157.93599999999998</v>
      </c>
      <c r="H33" s="152">
        <f>SUM(D33:G33)</f>
        <v>693.88699999999994</v>
      </c>
      <c r="I33" s="153">
        <f>'Adjusted EBITDA by Segment'!$D$195</f>
        <v>218.48600000000005</v>
      </c>
      <c r="J33" s="153">
        <f>'Adjusted EBITDA by Segment'!$D$227</f>
        <v>192.25900000000001</v>
      </c>
      <c r="K33" s="153">
        <f>'Adjusted EBITDA by Segment'!$D$259</f>
        <v>157.78699999999998</v>
      </c>
      <c r="L33" s="153">
        <f>'Adjusted EBITDA by Segment'!$D$291</f>
        <v>169.602</v>
      </c>
      <c r="M33" s="152">
        <f>SUM(I33:L33)</f>
        <v>738.13400000000001</v>
      </c>
      <c r="N33" s="153">
        <f>'Adjusted EBITDA by Segment'!$D$355</f>
        <v>229.03000000000006</v>
      </c>
      <c r="O33" s="153">
        <f>'Adjusted EBITDA by Segment'!$D$387</f>
        <v>183.292</v>
      </c>
      <c r="P33" s="153">
        <f>'Adjusted EBITDA by Segment'!$D$419</f>
        <v>172.09800000000001</v>
      </c>
      <c r="Q33" s="153">
        <f>'Adjusted EBITDA by Segment'!$D$452</f>
        <v>162.20500000000004</v>
      </c>
      <c r="R33" s="152">
        <f>SUM(N33:Q33)</f>
        <v>746.62500000000011</v>
      </c>
      <c r="S33" s="153">
        <f>'Adjusted EBITDA by Segment'!D516</f>
        <v>211.84499999999997</v>
      </c>
      <c r="T33" s="153">
        <f>'Adjusted EBITDA by Segment'!D548</f>
        <v>196.00300000000001</v>
      </c>
      <c r="U33" s="153">
        <f>'Adjusted EBITDA by Segment'!D580</f>
        <v>182.53200000000004</v>
      </c>
      <c r="V33" s="153">
        <f>'Adjusted EBITDA by Segment'!D614</f>
        <v>165.43100000000001</v>
      </c>
      <c r="W33" s="152">
        <f>SUM(S33:V33)</f>
        <v>755.81100000000004</v>
      </c>
      <c r="X33" s="153">
        <f>'Adjusted EBITDA by Segment'!D684</f>
        <v>193.17199999999997</v>
      </c>
      <c r="Y33" s="153">
        <f>'Adjusted EBITDA by Segment'!D718</f>
        <v>159.79699999999997</v>
      </c>
      <c r="Z33" s="153">
        <f>'Adjusted EBITDA by Segment'!D751</f>
        <v>158.93799999999999</v>
      </c>
      <c r="AA33" s="153">
        <f>'Adjusted EBITDA by Segment'!D783</f>
        <v>136.93100000000004</v>
      </c>
      <c r="AB33" s="152">
        <f>SUM(X33:AA33)</f>
        <v>648.83799999999997</v>
      </c>
      <c r="AC33" s="153">
        <f>'Adjusted EBITDA by Segment'!D850</f>
        <v>21.972000000000016</v>
      </c>
      <c r="AD33" s="350"/>
    </row>
    <row r="34" spans="2:30">
      <c r="B34" s="157" t="s">
        <v>10</v>
      </c>
      <c r="C34" s="238"/>
      <c r="D34" s="145" t="s">
        <v>30</v>
      </c>
      <c r="E34" s="145" t="s">
        <v>30</v>
      </c>
      <c r="F34" s="145" t="s">
        <v>30</v>
      </c>
      <c r="G34" s="145" t="s">
        <v>30</v>
      </c>
      <c r="H34" s="262" t="s">
        <v>30</v>
      </c>
      <c r="I34" s="145">
        <f t="shared" ref="I34" si="48">IFERROR((I33-D33)/ABS(D33),"n/a")</f>
        <v>0.1746053933164167</v>
      </c>
      <c r="J34" s="145">
        <f t="shared" ref="J34" si="49">IFERROR((J33-E33)/ABS(E33),"n/a")</f>
        <v>0.18614694577603444</v>
      </c>
      <c r="K34" s="145">
        <f t="shared" ref="K34" si="50">IFERROR((K33-F33)/ABS(F33),"n/a")</f>
        <v>-0.16006409164466423</v>
      </c>
      <c r="L34" s="145">
        <f t="shared" ref="L34" si="51">IFERROR((L33-G33)/ABS(G33),"n/a")</f>
        <v>7.3865363185087796E-2</v>
      </c>
      <c r="M34" s="262">
        <f t="shared" ref="M34" si="52">IFERROR((M33-H33)/ABS(H33),"n/a")</f>
        <v>6.376686693942972E-2</v>
      </c>
      <c r="N34" s="145">
        <f t="shared" ref="N34" si="53">IFERROR((N33-I33)/ABS(I33),"n/a")</f>
        <v>4.8259385040689148E-2</v>
      </c>
      <c r="O34" s="145">
        <f t="shared" ref="O34" si="54">IFERROR((O33-J33)/ABS(J33),"n/a")</f>
        <v>-4.6640209300995078E-2</v>
      </c>
      <c r="P34" s="145">
        <f t="shared" ref="P34" si="55">IFERROR((P33-K33)/ABS(K33),"n/a")</f>
        <v>9.0698219751944309E-2</v>
      </c>
      <c r="Q34" s="145">
        <f t="shared" ref="Q34" si="56">IFERROR((Q33-L33)/ABS(L33),"n/a")</f>
        <v>-4.3613872477918675E-2</v>
      </c>
      <c r="R34" s="262">
        <f t="shared" ref="R34:AB34" si="57">IFERROR((R33-M33)/ABS(M33),"n/a")</f>
        <v>1.1503331373436393E-2</v>
      </c>
      <c r="S34" s="145">
        <f t="shared" si="57"/>
        <v>-7.5033838361787022E-2</v>
      </c>
      <c r="T34" s="145">
        <f t="shared" si="57"/>
        <v>6.9348362176199788E-2</v>
      </c>
      <c r="U34" s="145">
        <f t="shared" si="57"/>
        <v>6.0628246696649728E-2</v>
      </c>
      <c r="V34" s="145">
        <f t="shared" si="57"/>
        <v>1.988841281094892E-2</v>
      </c>
      <c r="W34" s="262">
        <f t="shared" si="57"/>
        <v>1.2303365143144042E-2</v>
      </c>
      <c r="X34" s="145">
        <f t="shared" si="57"/>
        <v>-8.8144634048478859E-2</v>
      </c>
      <c r="Y34" s="145">
        <f t="shared" si="57"/>
        <v>-0.18472166242353455</v>
      </c>
      <c r="Z34" s="145">
        <f t="shared" si="57"/>
        <v>-0.12925952709661892</v>
      </c>
      <c r="AA34" s="145">
        <f t="shared" si="57"/>
        <v>-0.1722772636325717</v>
      </c>
      <c r="AB34" s="262">
        <f t="shared" si="57"/>
        <v>-0.14153406076386829</v>
      </c>
      <c r="AC34" s="145">
        <f>IFERROR((AC33-X33)/ABS(X33),"n/a")</f>
        <v>-0.88625680740479984</v>
      </c>
      <c r="AD34" s="366"/>
    </row>
    <row r="35" spans="2:30">
      <c r="B35" s="156" t="s">
        <v>28</v>
      </c>
      <c r="C35" s="357"/>
      <c r="D35" s="158">
        <f t="shared" ref="D35:R35" si="58">D33/D$22</f>
        <v>0.36620794203925738</v>
      </c>
      <c r="E35" s="158">
        <f t="shared" si="58"/>
        <v>0.3277696328726124</v>
      </c>
      <c r="F35" s="158">
        <f t="shared" si="58"/>
        <v>0.33004093536428969</v>
      </c>
      <c r="G35" s="158">
        <f t="shared" si="58"/>
        <v>0.29734334669410362</v>
      </c>
      <c r="H35" s="268">
        <f t="shared" si="58"/>
        <v>0.32998365981989664</v>
      </c>
      <c r="I35" s="158">
        <f t="shared" si="58"/>
        <v>0.34931156431261956</v>
      </c>
      <c r="J35" s="158">
        <f t="shared" si="58"/>
        <v>0.32155173855597002</v>
      </c>
      <c r="K35" s="158">
        <f t="shared" si="58"/>
        <v>0.27094218204727932</v>
      </c>
      <c r="L35" s="158">
        <f t="shared" si="58"/>
        <v>0.29801844670259481</v>
      </c>
      <c r="M35" s="268">
        <f t="shared" si="58"/>
        <v>0.31081301123511385</v>
      </c>
      <c r="N35" s="158">
        <f t="shared" si="58"/>
        <v>0.34519659309968553</v>
      </c>
      <c r="O35" s="158">
        <f t="shared" si="58"/>
        <v>0.28836953187070791</v>
      </c>
      <c r="P35" s="158">
        <f t="shared" si="58"/>
        <v>0.2721566729764735</v>
      </c>
      <c r="Q35" s="158">
        <f t="shared" si="58"/>
        <v>0.26203134263499778</v>
      </c>
      <c r="R35" s="268">
        <f t="shared" si="58"/>
        <v>0.29274016161727057</v>
      </c>
      <c r="S35" s="158">
        <f t="shared" ref="S35:T35" si="59">S33/S$22</f>
        <v>0.29376566972110668</v>
      </c>
      <c r="T35" s="158">
        <f t="shared" si="59"/>
        <v>0.27234554006266637</v>
      </c>
      <c r="U35" s="158">
        <f t="shared" ref="U35:W35" si="60">U33/U$22</f>
        <v>0.26068700763786146</v>
      </c>
      <c r="V35" s="158">
        <f t="shared" si="60"/>
        <v>0.24870251129310703</v>
      </c>
      <c r="W35" s="268">
        <f t="shared" si="60"/>
        <v>0.26933676222943403</v>
      </c>
      <c r="X35" s="158">
        <f t="shared" ref="X35:Y35" si="61">X33/X$22</f>
        <v>0.24958654621379692</v>
      </c>
      <c r="Y35" s="158">
        <f t="shared" si="61"/>
        <v>0.22052158888925683</v>
      </c>
      <c r="Z35" s="158">
        <f t="shared" ref="Z35:AB35" si="62">Z33/Z$22</f>
        <v>0.2235405476488847</v>
      </c>
      <c r="AA35" s="158">
        <f t="shared" si="62"/>
        <v>0.20344576032710363</v>
      </c>
      <c r="AB35" s="268">
        <f t="shared" si="62"/>
        <v>0.22508292682249945</v>
      </c>
      <c r="AC35" s="158">
        <f>AC33/AC$22</f>
        <v>5.1372096992539251E-2</v>
      </c>
    </row>
    <row r="36" spans="2:30">
      <c r="B36" s="10"/>
      <c r="C36" s="10"/>
      <c r="D36" s="60"/>
      <c r="E36" s="60"/>
      <c r="F36" s="60"/>
      <c r="G36" s="60"/>
      <c r="H36" s="133"/>
      <c r="I36" s="60"/>
      <c r="J36" s="60"/>
      <c r="K36" s="60"/>
      <c r="L36" s="60"/>
      <c r="M36" s="133"/>
      <c r="N36" s="60"/>
      <c r="O36" s="60"/>
      <c r="P36" s="60"/>
      <c r="Q36" s="60"/>
      <c r="R36" s="133"/>
      <c r="S36" s="60"/>
      <c r="T36" s="60"/>
      <c r="U36" s="60"/>
      <c r="V36" s="60"/>
      <c r="W36" s="133"/>
      <c r="X36" s="60"/>
      <c r="Y36" s="60"/>
      <c r="Z36" s="60"/>
      <c r="AA36" s="60"/>
      <c r="AB36" s="133"/>
      <c r="AC36" s="60"/>
    </row>
    <row r="37" spans="2:30">
      <c r="B37" s="202" t="s">
        <v>61</v>
      </c>
      <c r="C37" s="358"/>
      <c r="D37" s="159">
        <v>13.085000000000001</v>
      </c>
      <c r="E37" s="159">
        <v>14.473000000000001</v>
      </c>
      <c r="F37" s="159">
        <v>18.957000000000001</v>
      </c>
      <c r="G37" s="159">
        <v>26.953999999999994</v>
      </c>
      <c r="H37" s="155">
        <f>SUM(D37:G37)</f>
        <v>73.468999999999994</v>
      </c>
      <c r="I37" s="159">
        <v>22.97</v>
      </c>
      <c r="J37" s="159">
        <v>24.184999999999999</v>
      </c>
      <c r="K37" s="159">
        <v>25.763000000000002</v>
      </c>
      <c r="L37" s="159">
        <v>24.88</v>
      </c>
      <c r="M37" s="155">
        <f>SUM(I37:L37)</f>
        <v>97.798000000000002</v>
      </c>
      <c r="N37" s="159">
        <v>26.273</v>
      </c>
      <c r="O37" s="159">
        <v>22.983000000000001</v>
      </c>
      <c r="P37" s="159">
        <v>19.895</v>
      </c>
      <c r="Q37" s="159">
        <v>21.73</v>
      </c>
      <c r="R37" s="155">
        <f>SUM(N37:Q37)</f>
        <v>90.881</v>
      </c>
      <c r="S37" s="159">
        <v>14.295</v>
      </c>
      <c r="T37" s="159">
        <v>13.744</v>
      </c>
      <c r="U37" s="159">
        <v>16.963000000000001</v>
      </c>
      <c r="V37" s="159">
        <v>19.940999999999995</v>
      </c>
      <c r="W37" s="155">
        <f>SUM(S37:V37)</f>
        <v>64.942999999999998</v>
      </c>
      <c r="X37" s="159">
        <v>4.9859999999999998</v>
      </c>
      <c r="Y37" s="159">
        <v>4.8769999999999998</v>
      </c>
      <c r="Z37" s="159">
        <v>3.2149999999999999</v>
      </c>
      <c r="AA37" s="159">
        <v>2.5020000000000007</v>
      </c>
      <c r="AB37" s="155">
        <f>SUM(X37:AA37)</f>
        <v>15.58</v>
      </c>
      <c r="AC37" s="159"/>
      <c r="AD37" s="369"/>
    </row>
    <row r="38" spans="2:30">
      <c r="B38" s="161" t="s">
        <v>50</v>
      </c>
      <c r="C38" s="359"/>
      <c r="D38" s="162">
        <f>D37/D$22</f>
        <v>2.5761423818242674E-2</v>
      </c>
      <c r="E38" s="162">
        <f>E37/E$22</f>
        <v>2.926705964429795E-2</v>
      </c>
      <c r="F38" s="162">
        <f>F37/F$22</f>
        <v>3.3305223211932751E-2</v>
      </c>
      <c r="G38" s="162">
        <f>G37/G$22</f>
        <v>5.0745824680838242E-2</v>
      </c>
      <c r="H38" s="270">
        <f t="shared" ref="H38" si="63">H37/H$22</f>
        <v>3.4938786147179567E-2</v>
      </c>
      <c r="I38" s="162">
        <f>I37/I$22</f>
        <v>3.6724030978007145E-2</v>
      </c>
      <c r="J38" s="162">
        <f>J37/J$22</f>
        <v>4.0449231489689083E-2</v>
      </c>
      <c r="K38" s="162">
        <f>K37/K$22</f>
        <v>4.4238647265516538E-2</v>
      </c>
      <c r="L38" s="162">
        <f>L37/L$22</f>
        <v>4.3718228287169716E-2</v>
      </c>
      <c r="M38" s="270">
        <f t="shared" ref="M38" si="64">M37/M$22</f>
        <v>4.1180721756173898E-2</v>
      </c>
      <c r="N38" s="162">
        <f>N37/N$22</f>
        <v>3.9598961230004961E-2</v>
      </c>
      <c r="O38" s="162">
        <f>O37/O$22</f>
        <v>3.6158680962532351E-2</v>
      </c>
      <c r="P38" s="162">
        <f t="shared" ref="P38:R38" si="65">P37/P$22</f>
        <v>3.1462056554212949E-2</v>
      </c>
      <c r="Q38" s="162">
        <f t="shared" si="65"/>
        <v>3.5103363493471228E-2</v>
      </c>
      <c r="R38" s="270">
        <f t="shared" si="65"/>
        <v>3.5633040184750261E-2</v>
      </c>
      <c r="S38" s="162">
        <f>S37/S$22</f>
        <v>1.9822890550464822E-2</v>
      </c>
      <c r="T38" s="162">
        <f>T37/T$22</f>
        <v>1.9097243933109624E-2</v>
      </c>
      <c r="U38" s="162">
        <f>U37/U$22</f>
        <v>2.4226073842181332E-2</v>
      </c>
      <c r="V38" s="162">
        <f>V37/V$22</f>
        <v>2.9978521424012704E-2</v>
      </c>
      <c r="W38" s="270">
        <f t="shared" ref="W38" si="66">W37/W$22</f>
        <v>2.3142739850923223E-2</v>
      </c>
      <c r="X38" s="162">
        <f>X37/X$22</f>
        <v>6.4421268062762283E-3</v>
      </c>
      <c r="Y38" s="162">
        <f>Y37/Y$22</f>
        <v>6.7303127656520821E-3</v>
      </c>
      <c r="Z38" s="162">
        <f>Z37/Z$22</f>
        <v>4.5217812020483736E-3</v>
      </c>
      <c r="AA38" s="162">
        <f>AA37/AA$22</f>
        <v>3.717356130740397E-3</v>
      </c>
      <c r="AB38" s="270">
        <f t="shared" ref="AB38" si="67">AB37/AB$22</f>
        <v>5.4047266033964434E-3</v>
      </c>
      <c r="AC38" s="162">
        <f>AC37/AC$22</f>
        <v>0</v>
      </c>
      <c r="AD38" s="366"/>
    </row>
    <row r="39" spans="2:30">
      <c r="B39" s="10"/>
      <c r="C39" s="10"/>
      <c r="D39" s="60"/>
      <c r="E39" s="60"/>
      <c r="F39" s="60"/>
      <c r="G39" s="60"/>
      <c r="H39" s="133"/>
      <c r="I39" s="60"/>
      <c r="J39" s="60"/>
      <c r="K39" s="60"/>
      <c r="L39" s="60"/>
      <c r="M39" s="133"/>
      <c r="N39" s="60"/>
      <c r="O39" s="60"/>
      <c r="P39" s="60"/>
      <c r="Q39" s="60"/>
      <c r="R39" s="133"/>
      <c r="S39" s="60"/>
      <c r="T39" s="60"/>
      <c r="U39" s="60"/>
      <c r="V39" s="60"/>
      <c r="W39" s="133"/>
      <c r="X39" s="60"/>
      <c r="Y39" s="60"/>
      <c r="Z39" s="60"/>
      <c r="AA39" s="60"/>
      <c r="AB39" s="133"/>
      <c r="AC39" s="60"/>
    </row>
    <row r="40" spans="2:30" ht="15.75">
      <c r="B40" s="164" t="s">
        <v>118</v>
      </c>
      <c r="C40" s="164"/>
      <c r="D40" s="165"/>
      <c r="E40" s="165"/>
      <c r="F40" s="165"/>
      <c r="G40" s="165"/>
      <c r="H40" s="64"/>
      <c r="I40" s="165"/>
      <c r="J40" s="165"/>
      <c r="K40" s="165"/>
      <c r="L40" s="165"/>
      <c r="M40" s="64"/>
      <c r="N40" s="165"/>
      <c r="O40" s="321"/>
      <c r="P40" s="165"/>
      <c r="Q40" s="165"/>
      <c r="R40" s="64"/>
      <c r="S40" s="316"/>
      <c r="T40" s="322"/>
      <c r="U40" s="327"/>
      <c r="V40" s="327"/>
      <c r="W40" s="64"/>
      <c r="X40" s="332"/>
      <c r="Y40" s="334"/>
      <c r="Z40" s="337"/>
      <c r="AA40" s="340"/>
      <c r="AB40" s="64"/>
      <c r="AC40" s="345"/>
    </row>
    <row r="41" spans="2:30" s="15" customFormat="1">
      <c r="B41" s="37" t="s">
        <v>11</v>
      </c>
      <c r="C41" s="37"/>
      <c r="D41" s="166">
        <v>126.17399999999999</v>
      </c>
      <c r="E41" s="166">
        <v>139.26499999999999</v>
      </c>
      <c r="F41" s="166">
        <v>141.994</v>
      </c>
      <c r="G41" s="166">
        <v>177.44299999999998</v>
      </c>
      <c r="H41" s="275">
        <f>SUM(D41:G41)</f>
        <v>584.87599999999998</v>
      </c>
      <c r="I41" s="166">
        <v>183.392</v>
      </c>
      <c r="J41" s="166">
        <v>199.78800000000001</v>
      </c>
      <c r="K41" s="166">
        <v>206.33199999999999</v>
      </c>
      <c r="L41" s="166">
        <v>199.74799999999999</v>
      </c>
      <c r="M41" s="275">
        <f>SUM(I41:L41)</f>
        <v>789.26</v>
      </c>
      <c r="N41" s="166">
        <v>196.34299999999999</v>
      </c>
      <c r="O41" s="166">
        <v>215.86699999999999</v>
      </c>
      <c r="P41" s="166">
        <v>186.887</v>
      </c>
      <c r="Q41" s="166">
        <v>173.05199999999999</v>
      </c>
      <c r="R41" s="275">
        <f>SUM(N41:Q41)</f>
        <v>772.149</v>
      </c>
      <c r="S41" s="166">
        <v>174.643</v>
      </c>
      <c r="T41" s="166">
        <v>195.69900000000001</v>
      </c>
      <c r="U41" s="166">
        <v>198.06299999999999</v>
      </c>
      <c r="V41" s="166">
        <v>184.14299900730961</v>
      </c>
      <c r="W41" s="275">
        <f>SUM(S41:V41)</f>
        <v>752.54799900730961</v>
      </c>
      <c r="X41" s="166">
        <v>186.17699999999999</v>
      </c>
      <c r="Y41" s="166">
        <v>180.386</v>
      </c>
      <c r="Z41" s="166">
        <v>187.37299999999999</v>
      </c>
      <c r="AA41" s="166">
        <v>187.17099999999999</v>
      </c>
      <c r="AB41" s="275">
        <f>SUM(X41:AA41)</f>
        <v>741.10699999999997</v>
      </c>
      <c r="AC41" s="166">
        <v>167.375</v>
      </c>
      <c r="AD41" s="354"/>
    </row>
    <row r="42" spans="2:30">
      <c r="B42" s="167" t="s">
        <v>10</v>
      </c>
      <c r="C42" s="167"/>
      <c r="D42" s="145" t="s">
        <v>30</v>
      </c>
      <c r="E42" s="145" t="s">
        <v>30</v>
      </c>
      <c r="F42" s="145" t="s">
        <v>30</v>
      </c>
      <c r="G42" s="145" t="s">
        <v>30</v>
      </c>
      <c r="H42" s="262" t="s">
        <v>30</v>
      </c>
      <c r="I42" s="145">
        <f t="shared" ref="I42:O42" si="68">IFERROR((I41-D41)/ABS(D41),"n/a")</f>
        <v>0.45348487010002064</v>
      </c>
      <c r="J42" s="145">
        <f t="shared" si="68"/>
        <v>0.43458873370911594</v>
      </c>
      <c r="K42" s="145">
        <f t="shared" si="68"/>
        <v>0.45310365226699717</v>
      </c>
      <c r="L42" s="145">
        <f>IFERROR((L41-G41)/ABS(G41),"n/a")</f>
        <v>0.12570233821565241</v>
      </c>
      <c r="M42" s="262">
        <f t="shared" si="68"/>
        <v>0.34944843009458421</v>
      </c>
      <c r="N42" s="145">
        <f t="shared" si="68"/>
        <v>7.0619220031408095E-2</v>
      </c>
      <c r="O42" s="145">
        <f t="shared" si="68"/>
        <v>8.0480309127675231E-2</v>
      </c>
      <c r="P42" s="145">
        <f t="shared" ref="P42" si="69">IFERROR((P41-K41)/ABS(K41),"n/a")</f>
        <v>-9.4241319814667587E-2</v>
      </c>
      <c r="Q42" s="145">
        <f t="shared" ref="Q42:AB42" si="70">IFERROR((Q41-L41)/ABS(L41),"n/a")</f>
        <v>-0.13364839698019504</v>
      </c>
      <c r="R42" s="262">
        <f t="shared" si="70"/>
        <v>-2.1679801332894089E-2</v>
      </c>
      <c r="S42" s="145">
        <f t="shared" si="70"/>
        <v>-0.11052087418446285</v>
      </c>
      <c r="T42" s="145">
        <f t="shared" si="70"/>
        <v>-9.3427897733326437E-2</v>
      </c>
      <c r="U42" s="145">
        <f t="shared" si="70"/>
        <v>5.980084222016506E-2</v>
      </c>
      <c r="V42" s="145">
        <f t="shared" si="70"/>
        <v>6.4090556637944773E-2</v>
      </c>
      <c r="W42" s="262">
        <f t="shared" si="70"/>
        <v>-2.5384998222739895E-2</v>
      </c>
      <c r="X42" s="145">
        <f t="shared" si="70"/>
        <v>6.6043299760081955E-2</v>
      </c>
      <c r="Y42" s="145">
        <f t="shared" si="70"/>
        <v>-7.8247717157471502E-2</v>
      </c>
      <c r="Z42" s="145">
        <f t="shared" si="70"/>
        <v>-5.3972725849855845E-2</v>
      </c>
      <c r="AA42" s="145">
        <f t="shared" si="70"/>
        <v>1.6443747571256741E-2</v>
      </c>
      <c r="AB42" s="262">
        <f t="shared" si="70"/>
        <v>-1.5203015651362478E-2</v>
      </c>
      <c r="AC42" s="145">
        <f>IFERROR((AC41-X41)/ABS(X41),"n/a")</f>
        <v>-0.10098991819612516</v>
      </c>
      <c r="AD42" s="365"/>
    </row>
    <row r="43" spans="2:30">
      <c r="B43" s="231"/>
      <c r="C43" s="231"/>
      <c r="D43" s="160"/>
      <c r="E43" s="160"/>
      <c r="F43" s="160"/>
      <c r="G43" s="160"/>
      <c r="H43" s="271"/>
      <c r="I43" s="160"/>
      <c r="J43" s="160"/>
      <c r="K43" s="160"/>
      <c r="L43" s="160"/>
      <c r="M43" s="271"/>
      <c r="N43" s="160"/>
      <c r="O43" s="160"/>
      <c r="P43" s="160"/>
      <c r="Q43" s="160"/>
      <c r="R43" s="271"/>
      <c r="S43" s="160"/>
      <c r="T43" s="160"/>
      <c r="U43" s="160"/>
      <c r="V43" s="160"/>
      <c r="W43" s="271"/>
      <c r="X43" s="160"/>
      <c r="Y43" s="160"/>
      <c r="Z43" s="160"/>
      <c r="AA43" s="160"/>
      <c r="AB43" s="271"/>
      <c r="AC43" s="160"/>
    </row>
    <row r="44" spans="2:30">
      <c r="B44" s="151" t="s">
        <v>123</v>
      </c>
      <c r="C44" s="94"/>
      <c r="D44" s="159">
        <v>166.96</v>
      </c>
      <c r="E44" s="159">
        <v>176.10499999999999</v>
      </c>
      <c r="F44" s="159">
        <v>177.62299999999999</v>
      </c>
      <c r="G44" s="159">
        <v>192.22</v>
      </c>
      <c r="H44" s="155">
        <f>SUM(D44:G44)</f>
        <v>712.90800000000002</v>
      </c>
      <c r="I44" s="159">
        <v>186.673</v>
      </c>
      <c r="J44" s="159">
        <v>195.58099999999999</v>
      </c>
      <c r="K44" s="159">
        <v>202.828</v>
      </c>
      <c r="L44" s="159">
        <v>209.55500000000001</v>
      </c>
      <c r="M44" s="155">
        <f>SUM(I44:L44)</f>
        <v>794.63699999999994</v>
      </c>
      <c r="N44" s="159">
        <v>193.613</v>
      </c>
      <c r="O44" s="159">
        <v>209.874</v>
      </c>
      <c r="P44" s="159">
        <v>207.12100000000001</v>
      </c>
      <c r="Q44" s="159">
        <v>205.40100000000001</v>
      </c>
      <c r="R44" s="155">
        <f>SUM(N44:Q44)</f>
        <v>816.00900000000001</v>
      </c>
      <c r="S44" s="159">
        <v>206.60300000000001</v>
      </c>
      <c r="T44" s="159">
        <v>204.822</v>
      </c>
      <c r="U44" s="159">
        <v>209.38800000000001</v>
      </c>
      <c r="V44" s="159">
        <v>201.935</v>
      </c>
      <c r="W44" s="155">
        <f>SUM(S44:V44)</f>
        <v>822.74800000000005</v>
      </c>
      <c r="X44" s="159">
        <v>212.92699999999999</v>
      </c>
      <c r="Y44" s="159">
        <v>211.833</v>
      </c>
      <c r="Z44" s="159">
        <v>208.02799999999999</v>
      </c>
      <c r="AA44" s="159">
        <v>207.55</v>
      </c>
      <c r="AB44" s="155">
        <f>SUM(X44:AA44)</f>
        <v>840.33799999999997</v>
      </c>
      <c r="AC44" s="159">
        <v>179.88499999999999</v>
      </c>
      <c r="AD44" s="354"/>
    </row>
    <row r="45" spans="2:30">
      <c r="B45" s="156" t="s">
        <v>10</v>
      </c>
      <c r="C45" s="357"/>
      <c r="D45" s="163" t="s">
        <v>30</v>
      </c>
      <c r="E45" s="163" t="s">
        <v>30</v>
      </c>
      <c r="F45" s="163" t="s">
        <v>30</v>
      </c>
      <c r="G45" s="163" t="s">
        <v>30</v>
      </c>
      <c r="H45" s="272" t="s">
        <v>30</v>
      </c>
      <c r="I45" s="163">
        <f t="shared" ref="I45" si="71">IFERROR((I44-D44)/ABS(D44),"n/a")</f>
        <v>0.11807019645424049</v>
      </c>
      <c r="J45" s="163">
        <f t="shared" ref="J45" si="72">IFERROR((J44-E44)/ABS(E44),"n/a")</f>
        <v>0.11059311206382556</v>
      </c>
      <c r="K45" s="163">
        <f t="shared" ref="K45" si="73">IFERROR((K44-F44)/ABS(F44),"n/a")</f>
        <v>0.1419016681398243</v>
      </c>
      <c r="L45" s="163">
        <f t="shared" ref="L45" si="74">IFERROR((L44-G44)/ABS(G44),"n/a")</f>
        <v>9.0183123504318008E-2</v>
      </c>
      <c r="M45" s="272">
        <f t="shared" ref="M45" si="75">IFERROR((M44-H44)/ABS(H44),"n/a")</f>
        <v>0.1146417209513709</v>
      </c>
      <c r="N45" s="163">
        <f t="shared" ref="N45" si="76">IFERROR((N44-I44)/ABS(I44),"n/a")</f>
        <v>3.7177310055551673E-2</v>
      </c>
      <c r="O45" s="163">
        <f t="shared" ref="O45" si="77">IFERROR((O44-J44)/ABS(J44),"n/a")</f>
        <v>7.3079695880479231E-2</v>
      </c>
      <c r="P45" s="163">
        <f t="shared" ref="P45" si="78">IFERROR((P44-K44)/ABS(K44),"n/a")</f>
        <v>2.1165716764943728E-2</v>
      </c>
      <c r="Q45" s="163">
        <f t="shared" ref="Q45:AB45" si="79">IFERROR((Q44-L44)/ABS(L44),"n/a")</f>
        <v>-1.9822958173271916E-2</v>
      </c>
      <c r="R45" s="272">
        <f t="shared" si="79"/>
        <v>2.6895299363105508E-2</v>
      </c>
      <c r="S45" s="163">
        <f t="shared" si="79"/>
        <v>6.7092602252947942E-2</v>
      </c>
      <c r="T45" s="163">
        <f t="shared" si="79"/>
        <v>-2.4071585808627997E-2</v>
      </c>
      <c r="U45" s="163">
        <f t="shared" si="79"/>
        <v>1.0945292848141887E-2</v>
      </c>
      <c r="V45" s="163">
        <f t="shared" si="79"/>
        <v>-1.6874309277949025E-2</v>
      </c>
      <c r="W45" s="272">
        <f t="shared" si="79"/>
        <v>8.2584873451151068E-3</v>
      </c>
      <c r="X45" s="163">
        <f t="shared" si="79"/>
        <v>3.0609429679143013E-2</v>
      </c>
      <c r="Y45" s="163">
        <f t="shared" si="79"/>
        <v>3.4229721416644675E-2</v>
      </c>
      <c r="Z45" s="163">
        <f t="shared" si="79"/>
        <v>-6.4951191090225494E-3</v>
      </c>
      <c r="AA45" s="163">
        <f t="shared" si="79"/>
        <v>2.7805977170871861E-2</v>
      </c>
      <c r="AB45" s="272">
        <f t="shared" si="79"/>
        <v>2.1379571873769269E-2</v>
      </c>
      <c r="AC45" s="163">
        <f>IFERROR((AC44-X44)/ABS(X44),"n/a")</f>
        <v>-0.15517994430015922</v>
      </c>
    </row>
    <row r="46" spans="2:30">
      <c r="B46" s="10"/>
      <c r="C46" s="10"/>
      <c r="D46" s="44"/>
      <c r="E46" s="44"/>
      <c r="F46" s="44"/>
      <c r="G46" s="44"/>
      <c r="H46" s="273"/>
      <c r="I46" s="44"/>
      <c r="J46" s="44"/>
      <c r="K46" s="44"/>
      <c r="L46" s="44"/>
      <c r="M46" s="273"/>
      <c r="N46" s="44"/>
      <c r="O46" s="44"/>
      <c r="P46" s="44"/>
      <c r="Q46" s="44"/>
      <c r="R46" s="273"/>
      <c r="S46" s="44"/>
      <c r="T46" s="44"/>
      <c r="U46" s="44"/>
      <c r="V46" s="44"/>
      <c r="W46" s="273"/>
      <c r="X46" s="44"/>
      <c r="Y46" s="44"/>
      <c r="Z46" s="44"/>
      <c r="AA46" s="44"/>
      <c r="AB46" s="273"/>
      <c r="AC46" s="44"/>
    </row>
    <row r="47" spans="2:30">
      <c r="B47" s="151" t="s">
        <v>148</v>
      </c>
      <c r="C47" s="94"/>
      <c r="D47" s="153">
        <f>+'Adjusted EBITDA by Segment'!$E$20</f>
        <v>77.412999999999997</v>
      </c>
      <c r="E47" s="153">
        <f>'Adjusted EBITDA by Segment'!$E$52</f>
        <v>84.784000000000006</v>
      </c>
      <c r="F47" s="153">
        <f>+'Adjusted EBITDA by Segment'!$E$84</f>
        <v>86.12</v>
      </c>
      <c r="G47" s="153">
        <f>+'Adjusted EBITDA by Segment'!$E$116</f>
        <v>89.884</v>
      </c>
      <c r="H47" s="152">
        <f>SUM(D47:G47)</f>
        <v>338.20100000000002</v>
      </c>
      <c r="I47" s="153">
        <f>+'Adjusted EBITDA by Segment'!$E$180</f>
        <v>83.002999999999986</v>
      </c>
      <c r="J47" s="153">
        <f>+'Adjusted EBITDA by Segment'!$E$212</f>
        <v>86.977000000000004</v>
      </c>
      <c r="K47" s="153">
        <f>+'Adjusted EBITDA by Segment'!$E$244</f>
        <v>86.792000000000002</v>
      </c>
      <c r="L47" s="153">
        <f>+'Adjusted EBITDA by Segment'!$E$276</f>
        <v>98.15</v>
      </c>
      <c r="M47" s="152">
        <f>SUM(I47:L47)</f>
        <v>354.92200000000003</v>
      </c>
      <c r="N47" s="153">
        <f>+'Adjusted EBITDA by Segment'!$E$340</f>
        <v>74.53</v>
      </c>
      <c r="O47" s="153">
        <f>+'Adjusted EBITDA by Segment'!$E$372</f>
        <v>92.165999999999997</v>
      </c>
      <c r="P47" s="153">
        <f>+'Adjusted EBITDA by Segment'!$E$404</f>
        <v>98.312999999999988</v>
      </c>
      <c r="Q47" s="153">
        <f>'Adjusted EBITDA by Segment'!E$437</f>
        <v>101.24600000000001</v>
      </c>
      <c r="R47" s="152">
        <f>SUM(N47:Q47)</f>
        <v>366.255</v>
      </c>
      <c r="S47" s="153">
        <f>'Adjusted EBITDA by Segment'!E501</f>
        <v>89.76400000000001</v>
      </c>
      <c r="T47" s="153">
        <f>'Adjusted EBITDA by Segment'!E533</f>
        <v>84.259999999999991</v>
      </c>
      <c r="U47" s="153">
        <f>'Adjusted EBITDA by Segment'!E565</f>
        <v>90.429000000000002</v>
      </c>
      <c r="V47" s="153">
        <f>'Adjusted EBITDA by Segment'!E599</f>
        <v>90.628999999999991</v>
      </c>
      <c r="W47" s="152">
        <f>SUM(S47:V47)</f>
        <v>355.08199999999999</v>
      </c>
      <c r="X47" s="153">
        <f>'Adjusted EBITDA by Segment'!E669</f>
        <v>78.130869746599672</v>
      </c>
      <c r="Y47" s="153">
        <f>'Adjusted EBITDA by Segment'!E703</f>
        <v>85.801000000000002</v>
      </c>
      <c r="Z47" s="153">
        <f>'Adjusted EBITDA by Segment'!E736</f>
        <v>83.203000000000003</v>
      </c>
      <c r="AA47" s="153">
        <f>'Adjusted EBITDA by Segment'!E768</f>
        <v>79.474999999999994</v>
      </c>
      <c r="AB47" s="152">
        <f>SUM(X47:AA47)</f>
        <v>326.60986974659966</v>
      </c>
      <c r="AC47" s="153">
        <f>'Adjusted EBITDA by Segment'!E835</f>
        <v>52.027000000000001</v>
      </c>
      <c r="AD47" s="350"/>
    </row>
    <row r="48" spans="2:30">
      <c r="B48" s="157" t="s">
        <v>10</v>
      </c>
      <c r="C48" s="238"/>
      <c r="D48" s="145" t="s">
        <v>30</v>
      </c>
      <c r="E48" s="145" t="s">
        <v>30</v>
      </c>
      <c r="F48" s="145" t="s">
        <v>30</v>
      </c>
      <c r="G48" s="145" t="s">
        <v>30</v>
      </c>
      <c r="H48" s="262" t="s">
        <v>30</v>
      </c>
      <c r="I48" s="145">
        <f t="shared" ref="I48" si="80">IFERROR((I47-D47)/ABS(D47),"n/a")</f>
        <v>7.2210093911875134E-2</v>
      </c>
      <c r="J48" s="145">
        <f t="shared" ref="J48" si="81">IFERROR((J47-E47)/ABS(E47),"n/a")</f>
        <v>2.5865729382902408E-2</v>
      </c>
      <c r="K48" s="145">
        <f t="shared" ref="K48" si="82">IFERROR((K47-F47)/ABS(F47),"n/a")</f>
        <v>7.8030654900138989E-3</v>
      </c>
      <c r="L48" s="145">
        <f t="shared" ref="L48" si="83">IFERROR((L47-G47)/ABS(G47),"n/a")</f>
        <v>9.1962974500467323E-2</v>
      </c>
      <c r="M48" s="262">
        <f t="shared" ref="M48" si="84">IFERROR((M47-H47)/ABS(H47),"n/a")</f>
        <v>4.944101288878508E-2</v>
      </c>
      <c r="N48" s="145">
        <f t="shared" ref="N48" si="85">IFERROR((N47-I47)/ABS(I47),"n/a")</f>
        <v>-0.10208064768743282</v>
      </c>
      <c r="O48" s="145">
        <f t="shared" ref="O48" si="86">IFERROR((O47-J47)/ABS(J47),"n/a")</f>
        <v>5.9659450199477937E-2</v>
      </c>
      <c r="P48" s="145">
        <f t="shared" ref="P48" si="87">IFERROR((P47-K47)/ABS(K47),"n/a")</f>
        <v>0.13274264909208205</v>
      </c>
      <c r="Q48" s="145">
        <f t="shared" ref="Q48" si="88">IFERROR((Q47-L47)/ABS(L47),"n/a")</f>
        <v>3.1543555781966416E-2</v>
      </c>
      <c r="R48" s="262">
        <f t="shared" ref="R48:AB48" si="89">IFERROR((R47-M47)/ABS(M47),"n/a")</f>
        <v>3.1930959478420527E-2</v>
      </c>
      <c r="S48" s="145">
        <f t="shared" si="89"/>
        <v>0.20440091238427491</v>
      </c>
      <c r="T48" s="145">
        <f t="shared" si="89"/>
        <v>-8.5780005641993867E-2</v>
      </c>
      <c r="U48" s="145">
        <f t="shared" si="89"/>
        <v>-8.019285343749033E-2</v>
      </c>
      <c r="V48" s="145">
        <f t="shared" si="89"/>
        <v>-0.10486340201094382</v>
      </c>
      <c r="W48" s="262">
        <f t="shared" si="89"/>
        <v>-3.0506068176543669E-2</v>
      </c>
      <c r="X48" s="145">
        <f t="shared" si="89"/>
        <v>-0.12959683451495407</v>
      </c>
      <c r="Y48" s="145">
        <f t="shared" si="89"/>
        <v>1.828863042962273E-2</v>
      </c>
      <c r="Z48" s="145">
        <f t="shared" si="89"/>
        <v>-7.9907994116931502E-2</v>
      </c>
      <c r="AA48" s="145">
        <f t="shared" si="89"/>
        <v>-0.12307318849374921</v>
      </c>
      <c r="AB48" s="262">
        <f t="shared" si="89"/>
        <v>-8.0184662284768976E-2</v>
      </c>
      <c r="AC48" s="145">
        <f>IFERROR((AC47-X47)/ABS(X47),"n/a")</f>
        <v>-0.33410443056965633</v>
      </c>
      <c r="AD48" s="366"/>
    </row>
    <row r="49" spans="2:30">
      <c r="B49" s="156" t="s">
        <v>28</v>
      </c>
      <c r="C49" s="357"/>
      <c r="D49" s="158">
        <f>D47/D$44</f>
        <v>0.46366195495927165</v>
      </c>
      <c r="E49" s="158">
        <f t="shared" ref="E49:R49" si="90">E47/E$44</f>
        <v>0.4814400499701883</v>
      </c>
      <c r="F49" s="158">
        <f t="shared" si="90"/>
        <v>0.48484712002387081</v>
      </c>
      <c r="G49" s="158">
        <f t="shared" si="90"/>
        <v>0.46761003017375924</v>
      </c>
      <c r="H49" s="268">
        <f t="shared" si="90"/>
        <v>0.47439641580680819</v>
      </c>
      <c r="I49" s="158">
        <f t="shared" si="90"/>
        <v>0.44464384244105998</v>
      </c>
      <c r="J49" s="158">
        <f t="shared" si="90"/>
        <v>0.44471088704935557</v>
      </c>
      <c r="K49" s="158">
        <f t="shared" si="90"/>
        <v>0.42790936162659987</v>
      </c>
      <c r="L49" s="158">
        <f t="shared" si="90"/>
        <v>0.4683734580420415</v>
      </c>
      <c r="M49" s="268">
        <f t="shared" si="90"/>
        <v>0.44664670786786931</v>
      </c>
      <c r="N49" s="158">
        <f t="shared" si="90"/>
        <v>0.38494315980848393</v>
      </c>
      <c r="O49" s="158">
        <f t="shared" si="90"/>
        <v>0.4391492038079991</v>
      </c>
      <c r="P49" s="158">
        <f t="shared" si="90"/>
        <v>0.4746645680544222</v>
      </c>
      <c r="Q49" s="158">
        <f t="shared" si="90"/>
        <v>0.49291872970433448</v>
      </c>
      <c r="R49" s="268">
        <f t="shared" si="90"/>
        <v>0.44883696135704382</v>
      </c>
      <c r="S49" s="158">
        <f t="shared" ref="S49:T49" si="91">S47/S$44</f>
        <v>0.43447578205543969</v>
      </c>
      <c r="T49" s="158">
        <f t="shared" si="91"/>
        <v>0.41138158986827583</v>
      </c>
      <c r="U49" s="158">
        <f t="shared" ref="U49:W49" si="92">U47/U$44</f>
        <v>0.43187288669837814</v>
      </c>
      <c r="V49" s="158">
        <f t="shared" si="92"/>
        <v>0.44880283259464676</v>
      </c>
      <c r="W49" s="268">
        <f t="shared" si="92"/>
        <v>0.43158050824796895</v>
      </c>
      <c r="X49" s="158">
        <f t="shared" ref="X49:Y49" si="93">X47/X$44</f>
        <v>0.36693735292658836</v>
      </c>
      <c r="Y49" s="158">
        <f t="shared" si="93"/>
        <v>0.40504076324274313</v>
      </c>
      <c r="Z49" s="158">
        <f t="shared" ref="Z49:AB49" si="94">Z47/Z$44</f>
        <v>0.3999605822293153</v>
      </c>
      <c r="AA49" s="158">
        <f t="shared" si="94"/>
        <v>0.38291977836665858</v>
      </c>
      <c r="AB49" s="268">
        <f t="shared" si="94"/>
        <v>0.38866488216241518</v>
      </c>
      <c r="AC49" s="158">
        <f>AC47/AC$44</f>
        <v>0.28922367067848903</v>
      </c>
    </row>
    <row r="50" spans="2:30">
      <c r="B50" s="10"/>
      <c r="C50" s="10"/>
      <c r="D50" s="44"/>
      <c r="E50" s="44"/>
      <c r="F50" s="44"/>
      <c r="G50" s="44"/>
      <c r="H50" s="273"/>
      <c r="I50" s="44"/>
      <c r="J50" s="44"/>
      <c r="K50" s="44"/>
      <c r="L50" s="44"/>
      <c r="M50" s="273"/>
      <c r="N50" s="44"/>
      <c r="O50" s="44"/>
      <c r="P50" s="44"/>
      <c r="Q50" s="44"/>
      <c r="R50" s="273"/>
      <c r="S50" s="44"/>
      <c r="T50" s="44"/>
      <c r="U50" s="44"/>
      <c r="V50" s="44"/>
      <c r="W50" s="273"/>
      <c r="X50" s="44"/>
      <c r="Y50" s="44"/>
      <c r="Z50" s="44"/>
      <c r="AA50" s="44"/>
      <c r="AB50" s="273"/>
      <c r="AC50" s="44"/>
    </row>
    <row r="51" spans="2:30">
      <c r="B51" s="151" t="s">
        <v>122</v>
      </c>
      <c r="C51" s="94"/>
      <c r="D51" s="153">
        <f>+'Adjusted EBITDA by Segment'!$E$30</f>
        <v>59.666000000000004</v>
      </c>
      <c r="E51" s="153">
        <f>'Adjusted EBITDA by Segment'!$E$62</f>
        <v>70.064000000000007</v>
      </c>
      <c r="F51" s="153">
        <f>+'Adjusted EBITDA by Segment'!$E$94</f>
        <v>71.844000000000008</v>
      </c>
      <c r="G51" s="153">
        <f>+'Adjusted EBITDA by Segment'!$E$126</f>
        <v>73.835999999999999</v>
      </c>
      <c r="H51" s="152">
        <f>SUM(D51:G51)</f>
        <v>275.41000000000003</v>
      </c>
      <c r="I51" s="153">
        <f>+'Adjusted EBITDA by Segment'!$E$190</f>
        <v>67.114999999999995</v>
      </c>
      <c r="J51" s="153">
        <f>+'Adjusted EBITDA by Segment'!$E$222</f>
        <v>70.854000000000013</v>
      </c>
      <c r="K51" s="153">
        <f>+'Adjusted EBITDA by Segment'!$E$254</f>
        <v>68.427000000000007</v>
      </c>
      <c r="L51" s="153">
        <f>+'Adjusted EBITDA by Segment'!$E$286</f>
        <v>79.966000000000008</v>
      </c>
      <c r="M51" s="152">
        <f>SUM(I51:L51)</f>
        <v>286.36200000000002</v>
      </c>
      <c r="N51" s="153">
        <f>+'Adjusted EBITDA by Segment'!$E$350</f>
        <v>56.833999999999996</v>
      </c>
      <c r="O51" s="153">
        <f>+'Adjusted EBITDA by Segment'!$E$382</f>
        <v>73.133999999999986</v>
      </c>
      <c r="P51" s="153">
        <f>+'Adjusted EBITDA by Segment'!$E$414</f>
        <v>80.36099999999999</v>
      </c>
      <c r="Q51" s="153">
        <f>'Adjusted EBITDA by Segment'!E$447</f>
        <v>86.108000000000004</v>
      </c>
      <c r="R51" s="152">
        <f>SUM(N51:Q51)</f>
        <v>296.43700000000001</v>
      </c>
      <c r="S51" s="153">
        <f>'Adjusted EBITDA by Segment'!E511</f>
        <v>74.419000000000011</v>
      </c>
      <c r="T51" s="153">
        <f>'Adjusted EBITDA by Segment'!E543</f>
        <v>69.116</v>
      </c>
      <c r="U51" s="153">
        <f>'Adjusted EBITDA by Segment'!E575</f>
        <v>74.094000000000008</v>
      </c>
      <c r="V51" s="153">
        <f>'Adjusted EBITDA by Segment'!E609</f>
        <v>75.947999999999993</v>
      </c>
      <c r="W51" s="152">
        <f>SUM(S51:V51)</f>
        <v>293.577</v>
      </c>
      <c r="X51" s="153">
        <f>'Adjusted EBITDA by Segment'!E679</f>
        <v>58.394156208499666</v>
      </c>
      <c r="Y51" s="153">
        <f>'Adjusted EBITDA by Segment'!E713</f>
        <v>65.945000000000007</v>
      </c>
      <c r="Z51" s="153">
        <f>'Adjusted EBITDA by Segment'!E746</f>
        <v>66.945000000000007</v>
      </c>
      <c r="AA51" s="153">
        <f>'Adjusted EBITDA by Segment'!E778</f>
        <v>60.157999999999994</v>
      </c>
      <c r="AB51" s="152">
        <f>SUM(X51:AA51)</f>
        <v>251.44215620849965</v>
      </c>
      <c r="AC51" s="153">
        <f>'Adjusted EBITDA by Segment'!E845</f>
        <v>8.3690000000000033</v>
      </c>
      <c r="AD51" s="350"/>
    </row>
    <row r="52" spans="2:30">
      <c r="B52" s="157" t="s">
        <v>10</v>
      </c>
      <c r="C52" s="238"/>
      <c r="D52" s="145" t="s">
        <v>30</v>
      </c>
      <c r="E52" s="145" t="s">
        <v>30</v>
      </c>
      <c r="F52" s="145" t="s">
        <v>30</v>
      </c>
      <c r="G52" s="145" t="s">
        <v>30</v>
      </c>
      <c r="H52" s="262" t="s">
        <v>30</v>
      </c>
      <c r="I52" s="145">
        <f t="shared" ref="I52" si="95">IFERROR((I51-D51)/ABS(D51),"n/a")</f>
        <v>0.12484497033486391</v>
      </c>
      <c r="J52" s="145">
        <f t="shared" ref="J52" si="96">IFERROR((J51-E51)/ABS(E51),"n/a")</f>
        <v>1.1275405343685862E-2</v>
      </c>
      <c r="K52" s="145">
        <f t="shared" ref="K52" si="97">IFERROR((K51-F51)/ABS(F51),"n/a")</f>
        <v>-4.7561382996492416E-2</v>
      </c>
      <c r="L52" s="145">
        <f t="shared" ref="L52" si="98">IFERROR((L51-G51)/ABS(G51),"n/a")</f>
        <v>8.3021832168589979E-2</v>
      </c>
      <c r="M52" s="262">
        <f t="shared" ref="M52" si="99">IFERROR((M51-H51)/ABS(H51),"n/a")</f>
        <v>3.9766166805853084E-2</v>
      </c>
      <c r="N52" s="145">
        <f t="shared" ref="N52" si="100">IFERROR((N51-I51)/ABS(I51),"n/a")</f>
        <v>-0.15318483200476793</v>
      </c>
      <c r="O52" s="145">
        <f t="shared" ref="O52" si="101">IFERROR((O51-J51)/ABS(J51),"n/a")</f>
        <v>3.2178846642391006E-2</v>
      </c>
      <c r="P52" s="145">
        <f t="shared" ref="P52" si="102">IFERROR((P51-K51)/ABS(K51),"n/a")</f>
        <v>0.17440484019465974</v>
      </c>
      <c r="Q52" s="145">
        <f t="shared" ref="Q52:AB52" si="103">IFERROR((Q51-L51)/ABS(L51),"n/a")</f>
        <v>7.6807643248380505E-2</v>
      </c>
      <c r="R52" s="262">
        <f t="shared" si="103"/>
        <v>3.5182740726772362E-2</v>
      </c>
      <c r="S52" s="145">
        <f t="shared" si="103"/>
        <v>0.3094098602948942</v>
      </c>
      <c r="T52" s="145">
        <f t="shared" si="103"/>
        <v>-5.4940246670495081E-2</v>
      </c>
      <c r="U52" s="145">
        <f t="shared" si="103"/>
        <v>-7.7985590025011917E-2</v>
      </c>
      <c r="V52" s="145">
        <f t="shared" si="103"/>
        <v>-0.117991359687834</v>
      </c>
      <c r="W52" s="262">
        <f t="shared" si="103"/>
        <v>-9.6479184447286048E-3</v>
      </c>
      <c r="X52" s="145">
        <f t="shared" si="103"/>
        <v>-0.21533269449334635</v>
      </c>
      <c r="Y52" s="145">
        <f t="shared" si="103"/>
        <v>-4.5879391168470285E-2</v>
      </c>
      <c r="Z52" s="145">
        <f t="shared" si="103"/>
        <v>-9.6485545388290544E-2</v>
      </c>
      <c r="AA52" s="145">
        <f t="shared" si="103"/>
        <v>-0.20790540896402804</v>
      </c>
      <c r="AB52" s="262">
        <f t="shared" si="103"/>
        <v>-0.14352229156746049</v>
      </c>
      <c r="AC52" s="145">
        <f>IFERROR((AC51-X51)/ABS(X51),"n/a")</f>
        <v>-0.85668086426117696</v>
      </c>
      <c r="AD52" s="366"/>
    </row>
    <row r="53" spans="2:30">
      <c r="B53" s="156" t="s">
        <v>28</v>
      </c>
      <c r="C53" s="357"/>
      <c r="D53" s="158">
        <f t="shared" ref="D53:R53" si="104">IFERROR(D51/D44,"n/a")</f>
        <v>0.3573670340201246</v>
      </c>
      <c r="E53" s="158">
        <f t="shared" si="104"/>
        <v>0.39785355327787408</v>
      </c>
      <c r="F53" s="158">
        <f t="shared" si="104"/>
        <v>0.4044746457384461</v>
      </c>
      <c r="G53" s="158">
        <f t="shared" si="104"/>
        <v>0.38412235979606701</v>
      </c>
      <c r="H53" s="268">
        <f t="shared" si="104"/>
        <v>0.38631913234246218</v>
      </c>
      <c r="I53" s="158">
        <f t="shared" si="104"/>
        <v>0.35953244443492094</v>
      </c>
      <c r="J53" s="158">
        <f t="shared" si="104"/>
        <v>0.3622744540625113</v>
      </c>
      <c r="K53" s="158">
        <f t="shared" si="104"/>
        <v>0.33736466365590551</v>
      </c>
      <c r="L53" s="158">
        <f t="shared" si="104"/>
        <v>0.38159910286082416</v>
      </c>
      <c r="M53" s="268">
        <f t="shared" si="104"/>
        <v>0.36036831911929601</v>
      </c>
      <c r="N53" s="158">
        <f t="shared" si="104"/>
        <v>0.29354433844834799</v>
      </c>
      <c r="O53" s="158">
        <f t="shared" si="104"/>
        <v>0.34846622259069721</v>
      </c>
      <c r="P53" s="158">
        <f t="shared" si="104"/>
        <v>0.38799059486966547</v>
      </c>
      <c r="Q53" s="158">
        <f t="shared" si="104"/>
        <v>0.41921899114415218</v>
      </c>
      <c r="R53" s="268">
        <f t="shared" si="104"/>
        <v>0.36327663052735937</v>
      </c>
      <c r="S53" s="158">
        <f t="shared" ref="S53:T53" si="105">IFERROR(S51/S44,"n/a")</f>
        <v>0.36020290121634252</v>
      </c>
      <c r="T53" s="158">
        <f t="shared" si="105"/>
        <v>0.33744421985919482</v>
      </c>
      <c r="U53" s="158">
        <f t="shared" ref="U53:W53" si="106">IFERROR(U51/U44,"n/a")</f>
        <v>0.35385982004699412</v>
      </c>
      <c r="V53" s="158">
        <f t="shared" si="106"/>
        <v>0.37610122068982588</v>
      </c>
      <c r="W53" s="268">
        <f t="shared" si="106"/>
        <v>0.35682493302931151</v>
      </c>
      <c r="X53" s="158">
        <f t="shared" ref="X53:Y53" si="107">IFERROR(X51/X44,"n/a")</f>
        <v>0.27424495817110872</v>
      </c>
      <c r="Y53" s="158">
        <f t="shared" si="107"/>
        <v>0.31130654808268782</v>
      </c>
      <c r="Z53" s="158">
        <f t="shared" ref="Z53:AB53" si="108">IFERROR(Z51/Z44,"n/a")</f>
        <v>0.32180764127905864</v>
      </c>
      <c r="AA53" s="158">
        <f t="shared" si="108"/>
        <v>0.28984822934232712</v>
      </c>
      <c r="AB53" s="268">
        <f t="shared" si="108"/>
        <v>0.29921550162970101</v>
      </c>
      <c r="AC53" s="158">
        <f>IFERROR(AC51/AC44,"n/a")</f>
        <v>4.6524168218584114E-2</v>
      </c>
    </row>
    <row r="54" spans="2:30">
      <c r="B54" s="238"/>
      <c r="C54" s="238"/>
      <c r="D54" s="239"/>
      <c r="E54" s="239"/>
      <c r="F54" s="239"/>
      <c r="G54" s="239"/>
      <c r="H54" s="269"/>
      <c r="I54" s="239"/>
      <c r="J54" s="239"/>
      <c r="K54" s="239"/>
      <c r="L54" s="239"/>
      <c r="M54" s="269"/>
      <c r="N54" s="239"/>
      <c r="O54" s="239"/>
      <c r="P54" s="239"/>
      <c r="Q54" s="239"/>
      <c r="R54" s="269"/>
      <c r="S54" s="239"/>
      <c r="T54" s="239"/>
      <c r="U54" s="239"/>
      <c r="V54" s="239"/>
      <c r="W54" s="269"/>
      <c r="X54" s="239"/>
      <c r="Y54" s="239"/>
      <c r="Z54" s="239"/>
      <c r="AA54" s="239"/>
      <c r="AB54" s="269"/>
      <c r="AC54" s="239"/>
    </row>
    <row r="55" spans="2:30">
      <c r="B55" s="151" t="s">
        <v>134</v>
      </c>
      <c r="C55" s="94"/>
      <c r="D55" s="153">
        <f>'Adjusted EBITDA by Segment'!$E$35</f>
        <v>17.173000000000002</v>
      </c>
      <c r="E55" s="153">
        <f>'Adjusted EBITDA by Segment'!$E$67</f>
        <v>38.749000000000009</v>
      </c>
      <c r="F55" s="153">
        <f>'Adjusted EBITDA by Segment'!$E$99</f>
        <v>39.76700000000001</v>
      </c>
      <c r="G55" s="153">
        <f>'Adjusted EBITDA by Segment'!$E$131</f>
        <v>38.970999999999997</v>
      </c>
      <c r="H55" s="152">
        <f>SUM(D55:G55)</f>
        <v>134.66000000000003</v>
      </c>
      <c r="I55" s="153">
        <f>'Adjusted EBITDA by Segment'!$E$195</f>
        <v>31.33</v>
      </c>
      <c r="J55" s="153">
        <f>'Adjusted EBITDA by Segment'!$E$227</f>
        <v>34.825000000000017</v>
      </c>
      <c r="K55" s="153">
        <f>'Adjusted EBITDA by Segment'!$E$259</f>
        <v>28.26400000000001</v>
      </c>
      <c r="L55" s="153">
        <f>'Adjusted EBITDA by Segment'!$E$291</f>
        <v>41.75800000000001</v>
      </c>
      <c r="M55" s="152">
        <f>SUM(I55:L55)</f>
        <v>136.17700000000002</v>
      </c>
      <c r="N55" s="153">
        <f>'Adjusted EBITDA by Segment'!$E$355</f>
        <v>19.718999999999994</v>
      </c>
      <c r="O55" s="153">
        <f>'Adjusted EBITDA by Segment'!$E$387</f>
        <v>35.239999999999988</v>
      </c>
      <c r="P55" s="153">
        <f>'Adjusted EBITDA by Segment'!$E$419</f>
        <v>39.573999999999991</v>
      </c>
      <c r="Q55" s="153">
        <f>'Adjusted EBITDA by Segment'!$E$452</f>
        <v>43.399000000000001</v>
      </c>
      <c r="R55" s="152">
        <f>SUM(N55:Q55)</f>
        <v>137.93199999999996</v>
      </c>
      <c r="S55" s="153">
        <f>'Adjusted EBITDA by Segment'!E516</f>
        <v>30.71200000000001</v>
      </c>
      <c r="T55" s="153">
        <f>'Adjusted EBITDA by Segment'!E548</f>
        <v>22.813000000000002</v>
      </c>
      <c r="U55" s="153">
        <f>'Adjusted EBITDA by Segment'!E580</f>
        <v>28.50500000000001</v>
      </c>
      <c r="V55" s="153">
        <f>'Adjusted EBITDA by Segment'!E614</f>
        <v>29.115999999999993</v>
      </c>
      <c r="W55" s="152">
        <f>SUM(S55:V55)</f>
        <v>111.14600000000002</v>
      </c>
      <c r="X55" s="153">
        <f>'Adjusted EBITDA by Segment'!E684</f>
        <v>15.424295679999652</v>
      </c>
      <c r="Y55" s="153">
        <f>'Adjusted EBITDA by Segment'!E718</f>
        <v>22.660000000000011</v>
      </c>
      <c r="Z55" s="153">
        <f>'Adjusted EBITDA by Segment'!E751</f>
        <v>24.644000000000013</v>
      </c>
      <c r="AA55" s="153">
        <f>'Adjusted EBITDA by Segment'!E783</f>
        <v>17.699999999999996</v>
      </c>
      <c r="AB55" s="152">
        <f>SUM(X55:AA55)</f>
        <v>80.428295679999678</v>
      </c>
      <c r="AC55" s="153">
        <f>'Adjusted EBITDA by Segment'!E850</f>
        <v>-32.578999999999994</v>
      </c>
      <c r="AD55" s="350"/>
    </row>
    <row r="56" spans="2:30">
      <c r="B56" s="157" t="s">
        <v>10</v>
      </c>
      <c r="C56" s="238"/>
      <c r="D56" s="145" t="s">
        <v>30</v>
      </c>
      <c r="E56" s="145" t="s">
        <v>30</v>
      </c>
      <c r="F56" s="145" t="s">
        <v>30</v>
      </c>
      <c r="G56" s="145" t="s">
        <v>30</v>
      </c>
      <c r="H56" s="262" t="s">
        <v>30</v>
      </c>
      <c r="I56" s="145">
        <f t="shared" ref="I56" si="109">IFERROR((I55-D55)/ABS(D55),"n/a")</f>
        <v>0.82437547312641912</v>
      </c>
      <c r="J56" s="145">
        <f t="shared" ref="J56" si="110">IFERROR((J55-E55)/ABS(E55),"n/a")</f>
        <v>-0.1012671294743088</v>
      </c>
      <c r="K56" s="145">
        <f t="shared" ref="K56" si="111">IFERROR((K55-F55)/ABS(F55),"n/a")</f>
        <v>-0.28925993914552262</v>
      </c>
      <c r="L56" s="145">
        <f t="shared" ref="L56" si="112">IFERROR((L55-G55)/ABS(G55),"n/a")</f>
        <v>7.1514716070924883E-2</v>
      </c>
      <c r="M56" s="262">
        <f t="shared" ref="M56" si="113">IFERROR((M55-H55)/ABS(H55),"n/a")</f>
        <v>1.1265409178672178E-2</v>
      </c>
      <c r="N56" s="145">
        <f t="shared" ref="N56" si="114">IFERROR((N55-I55)/ABS(I55),"n/a")</f>
        <v>-0.37060325566549651</v>
      </c>
      <c r="O56" s="145">
        <f t="shared" ref="O56" si="115">IFERROR((O55-J55)/ABS(J55),"n/a")</f>
        <v>1.1916726489589965E-2</v>
      </c>
      <c r="P56" s="145">
        <f t="shared" ref="P56" si="116">IFERROR((P55-K55)/ABS(K55),"n/a")</f>
        <v>0.40015567506368444</v>
      </c>
      <c r="Q56" s="145">
        <f t="shared" ref="Q56" si="117">IFERROR((Q55-L55)/ABS(L55),"n/a")</f>
        <v>3.9297859092868211E-2</v>
      </c>
      <c r="R56" s="262">
        <f t="shared" ref="R56:AB56" si="118">IFERROR((R55-M55)/ABS(M55),"n/a")</f>
        <v>1.2887638881749035E-2</v>
      </c>
      <c r="S56" s="145">
        <f t="shared" si="118"/>
        <v>0.55748263096506012</v>
      </c>
      <c r="T56" s="145">
        <f t="shared" si="118"/>
        <v>-0.35263904653802469</v>
      </c>
      <c r="U56" s="145">
        <f t="shared" si="118"/>
        <v>-0.27970384595946796</v>
      </c>
      <c r="V56" s="145">
        <f t="shared" si="118"/>
        <v>-0.32910896564436987</v>
      </c>
      <c r="W56" s="262">
        <f t="shared" si="118"/>
        <v>-0.19419714062001531</v>
      </c>
      <c r="X56" s="145">
        <f t="shared" si="118"/>
        <v>-0.49777625423288463</v>
      </c>
      <c r="Y56" s="145">
        <f t="shared" si="118"/>
        <v>-6.7067023188529156E-3</v>
      </c>
      <c r="Z56" s="145">
        <f t="shared" si="118"/>
        <v>-0.13544992106647941</v>
      </c>
      <c r="AA56" s="145">
        <f t="shared" si="118"/>
        <v>-0.39208682511333975</v>
      </c>
      <c r="AB56" s="262">
        <f t="shared" si="118"/>
        <v>-0.27637255789682341</v>
      </c>
      <c r="AC56" s="145">
        <f>IFERROR((AC55-X55)/ABS(X55),"n/a")</f>
        <v>-3.1121872062038123</v>
      </c>
      <c r="AD56" s="366"/>
    </row>
    <row r="57" spans="2:30">
      <c r="B57" s="156" t="s">
        <v>28</v>
      </c>
      <c r="C57" s="357"/>
      <c r="D57" s="158">
        <f t="shared" ref="D57:W57" si="119">IFERROR(D55/D44,"n/a")</f>
        <v>0.10285697172975564</v>
      </c>
      <c r="E57" s="158">
        <f t="shared" si="119"/>
        <v>0.22003350273984276</v>
      </c>
      <c r="F57" s="158">
        <f t="shared" si="119"/>
        <v>0.22388429426369338</v>
      </c>
      <c r="G57" s="158">
        <f t="shared" si="119"/>
        <v>0.20274165019248777</v>
      </c>
      <c r="H57" s="268">
        <f t="shared" si="119"/>
        <v>0.18888832780667356</v>
      </c>
      <c r="I57" s="158">
        <f t="shared" si="119"/>
        <v>0.16783359136029313</v>
      </c>
      <c r="J57" s="158">
        <f t="shared" si="119"/>
        <v>0.17805921843123831</v>
      </c>
      <c r="K57" s="158">
        <f t="shared" si="119"/>
        <v>0.13934959670262492</v>
      </c>
      <c r="L57" s="158">
        <f t="shared" si="119"/>
        <v>0.19926988141538024</v>
      </c>
      <c r="M57" s="268">
        <f t="shared" si="119"/>
        <v>0.17137007212098107</v>
      </c>
      <c r="N57" s="158">
        <f t="shared" si="119"/>
        <v>0.10184749990961348</v>
      </c>
      <c r="O57" s="158">
        <f t="shared" si="119"/>
        <v>0.16791026997150665</v>
      </c>
      <c r="P57" s="158">
        <f t="shared" si="119"/>
        <v>0.19106705742054156</v>
      </c>
      <c r="Q57" s="158">
        <f t="shared" si="119"/>
        <v>0.21128913685911946</v>
      </c>
      <c r="R57" s="268">
        <f t="shared" si="119"/>
        <v>0.16903244939700415</v>
      </c>
      <c r="S57" s="158">
        <f t="shared" si="119"/>
        <v>0.14865224609516808</v>
      </c>
      <c r="T57" s="158">
        <f t="shared" si="119"/>
        <v>0.11137963695306169</v>
      </c>
      <c r="U57" s="158">
        <f t="shared" si="119"/>
        <v>0.13613483103138674</v>
      </c>
      <c r="V57" s="158">
        <f t="shared" si="119"/>
        <v>0.14418501002797926</v>
      </c>
      <c r="W57" s="268">
        <f t="shared" si="119"/>
        <v>0.13509118223319899</v>
      </c>
      <c r="X57" s="158">
        <f t="shared" ref="X57:Y57" si="120">IFERROR(X55/X44,"n/a")</f>
        <v>7.243936034415388E-2</v>
      </c>
      <c r="Y57" s="158">
        <f t="shared" si="120"/>
        <v>0.10697105738954747</v>
      </c>
      <c r="Z57" s="158">
        <f t="shared" ref="Z57:AB57" si="121">IFERROR(Z55/Z44,"n/a")</f>
        <v>0.11846482204318656</v>
      </c>
      <c r="AA57" s="158">
        <f t="shared" si="121"/>
        <v>8.5280655263791832E-2</v>
      </c>
      <c r="AB57" s="268">
        <f t="shared" si="121"/>
        <v>9.5709459384199794E-2</v>
      </c>
      <c r="AC57" s="158">
        <f>IFERROR(AC55/AC44,"n/a")</f>
        <v>-0.18111015370931427</v>
      </c>
    </row>
    <row r="58" spans="2:30">
      <c r="B58" s="238"/>
      <c r="C58" s="238"/>
      <c r="D58" s="239"/>
      <c r="E58" s="239"/>
      <c r="F58" s="239"/>
      <c r="G58" s="239"/>
      <c r="H58" s="269"/>
      <c r="I58" s="239"/>
      <c r="J58" s="239"/>
      <c r="K58" s="239"/>
      <c r="L58" s="239"/>
      <c r="M58" s="269"/>
      <c r="N58" s="239"/>
      <c r="O58" s="239"/>
      <c r="P58" s="239"/>
      <c r="Q58" s="239"/>
      <c r="R58" s="269"/>
      <c r="S58" s="239"/>
      <c r="T58" s="239"/>
      <c r="U58" s="239"/>
      <c r="V58" s="239"/>
      <c r="W58" s="269"/>
      <c r="X58" s="239"/>
      <c r="Y58" s="239"/>
      <c r="Z58" s="239"/>
      <c r="AA58" s="239"/>
      <c r="AB58" s="269"/>
      <c r="AC58" s="239"/>
    </row>
    <row r="59" spans="2:30">
      <c r="B59" s="202" t="s">
        <v>136</v>
      </c>
      <c r="C59" s="358"/>
      <c r="D59" s="159">
        <v>33.985999999999997</v>
      </c>
      <c r="E59" s="159">
        <v>31.337</v>
      </c>
      <c r="F59" s="159">
        <v>33.030999999999999</v>
      </c>
      <c r="G59" s="159">
        <v>34.091999999999999</v>
      </c>
      <c r="H59" s="155">
        <v>132.44550666000001</v>
      </c>
      <c r="I59" s="159">
        <v>31.658000000000001</v>
      </c>
      <c r="J59" s="159">
        <v>36.799999999999997</v>
      </c>
      <c r="K59" s="159">
        <v>35.572000000000003</v>
      </c>
      <c r="L59" s="159">
        <v>22.527999999999999</v>
      </c>
      <c r="M59" s="155">
        <v>126.5579542</v>
      </c>
      <c r="N59" s="159">
        <v>36.890999999999998</v>
      </c>
      <c r="O59" s="159">
        <v>29.027000000000001</v>
      </c>
      <c r="P59" s="159">
        <v>26.274999999999999</v>
      </c>
      <c r="Q59" s="159">
        <v>24.754999999999999</v>
      </c>
      <c r="R59" s="155">
        <v>116.94738876</v>
      </c>
      <c r="S59" s="159">
        <v>24.344999999999999</v>
      </c>
      <c r="T59" s="159">
        <v>22.824999999999999</v>
      </c>
      <c r="U59" s="159">
        <v>25.315000000000001</v>
      </c>
      <c r="V59" s="159">
        <v>25.888999999999996</v>
      </c>
      <c r="W59" s="155">
        <f>SUM(S59:V59)</f>
        <v>98.373999999999995</v>
      </c>
      <c r="X59" s="159">
        <v>12.49</v>
      </c>
      <c r="Y59" s="159">
        <v>11.096</v>
      </c>
      <c r="Z59" s="159">
        <v>7.9189999999999996</v>
      </c>
      <c r="AA59" s="159">
        <v>5.5569999999999986</v>
      </c>
      <c r="AB59" s="155">
        <f>SUM(X59:AA59)</f>
        <v>37.061999999999998</v>
      </c>
      <c r="AC59" s="159">
        <v>6.3920000000000003</v>
      </c>
      <c r="AD59" s="369"/>
    </row>
    <row r="60" spans="2:30">
      <c r="B60" s="282" t="s">
        <v>135</v>
      </c>
      <c r="C60" s="359"/>
      <c r="D60" s="283">
        <f t="shared" ref="D60" si="122">D59/D$44</f>
        <v>0.20355773838045038</v>
      </c>
      <c r="E60" s="283">
        <f t="shared" ref="E60" si="123">E59/E$44</f>
        <v>0.17794497600863121</v>
      </c>
      <c r="F60" s="283">
        <f t="shared" ref="F60" si="124">F59/F$44</f>
        <v>0.18596127753725589</v>
      </c>
      <c r="G60" s="283">
        <f t="shared" ref="G60" si="125">G59/G$44</f>
        <v>0.17735927582977837</v>
      </c>
      <c r="H60" s="284">
        <f t="shared" ref="H60" si="126">H59/H$44</f>
        <v>0.18578204573381138</v>
      </c>
      <c r="I60" s="283">
        <f t="shared" ref="I60" si="127">I59/I$44</f>
        <v>0.16959067460211172</v>
      </c>
      <c r="J60" s="283">
        <f t="shared" ref="J60" si="128">J59/J$44</f>
        <v>0.18815733634657764</v>
      </c>
      <c r="K60" s="283">
        <f t="shared" ref="K60" si="129">K59/K$44</f>
        <v>0.17538012503204686</v>
      </c>
      <c r="L60" s="283">
        <f t="shared" ref="L60" si="130">L59/L$44</f>
        <v>0.10750399656414783</v>
      </c>
      <c r="M60" s="284">
        <f t="shared" ref="M60" si="131">M59/M$44</f>
        <v>0.15926511627321657</v>
      </c>
      <c r="N60" s="283">
        <f t="shared" ref="N60" si="132">N59/N$44</f>
        <v>0.19053989143290997</v>
      </c>
      <c r="O60" s="283">
        <f t="shared" ref="O60" si="133">O59/O$44</f>
        <v>0.1383067935999695</v>
      </c>
      <c r="P60" s="283">
        <f t="shared" ref="P60" si="134">P59/P$44</f>
        <v>0.12685821331492217</v>
      </c>
      <c r="Q60" s="283">
        <f t="shared" ref="Q60" si="135">Q59/Q$44</f>
        <v>0.12052034800220056</v>
      </c>
      <c r="R60" s="284">
        <f t="shared" ref="R60:S60" si="136">R59/R$44</f>
        <v>0.14331629768789314</v>
      </c>
      <c r="S60" s="283">
        <f t="shared" si="136"/>
        <v>0.11783468778284922</v>
      </c>
      <c r="T60" s="283">
        <f t="shared" ref="T60:U60" si="137">T59/T$44</f>
        <v>0.11143822440948725</v>
      </c>
      <c r="U60" s="283">
        <f t="shared" si="137"/>
        <v>0.12089995606242956</v>
      </c>
      <c r="V60" s="283">
        <f t="shared" ref="V60:W60" si="138">V59/V$44</f>
        <v>0.12820462029861091</v>
      </c>
      <c r="W60" s="284">
        <f t="shared" si="138"/>
        <v>0.11956759542411527</v>
      </c>
      <c r="X60" s="283">
        <f t="shared" ref="X60:Y60" si="139">X59/X$44</f>
        <v>5.8658601304672493E-2</v>
      </c>
      <c r="Y60" s="162">
        <f t="shared" si="139"/>
        <v>5.2380884942383861E-2</v>
      </c>
      <c r="Z60" s="162">
        <f t="shared" ref="Z60:AB60" si="140">Z59/Z$44</f>
        <v>3.8066990981983191E-2</v>
      </c>
      <c r="AA60" s="162">
        <f t="shared" si="140"/>
        <v>2.6774271259937355E-2</v>
      </c>
      <c r="AB60" s="284">
        <f t="shared" si="140"/>
        <v>4.4103682089825756E-2</v>
      </c>
      <c r="AC60" s="162">
        <f>AC59/AC$44</f>
        <v>3.5533813269588911E-2</v>
      </c>
      <c r="AD60" s="366"/>
    </row>
    <row r="61" spans="2:30">
      <c r="B61" s="231"/>
      <c r="C61" s="231"/>
      <c r="D61" s="160"/>
      <c r="E61" s="160"/>
      <c r="F61" s="160"/>
      <c r="G61" s="160"/>
      <c r="H61" s="271"/>
      <c r="I61" s="160"/>
      <c r="J61" s="160"/>
      <c r="K61" s="160"/>
      <c r="L61" s="160"/>
      <c r="M61" s="271"/>
      <c r="N61" s="160"/>
      <c r="O61" s="160"/>
      <c r="P61" s="160"/>
      <c r="Q61" s="160"/>
      <c r="R61" s="271"/>
      <c r="S61" s="160"/>
      <c r="T61" s="160"/>
      <c r="U61" s="160"/>
      <c r="V61" s="160"/>
      <c r="W61" s="271"/>
      <c r="X61" s="160"/>
      <c r="Y61" s="160"/>
      <c r="Z61" s="160"/>
      <c r="AA61" s="160"/>
      <c r="AB61" s="271"/>
      <c r="AC61" s="160"/>
    </row>
    <row r="62" spans="2:30" ht="15.75">
      <c r="B62" s="164" t="s">
        <v>119</v>
      </c>
      <c r="C62" s="164"/>
      <c r="D62" s="160"/>
      <c r="E62" s="160"/>
      <c r="F62" s="160"/>
      <c r="G62" s="160"/>
      <c r="H62" s="271"/>
      <c r="I62" s="160"/>
      <c r="J62" s="160"/>
      <c r="K62" s="160"/>
      <c r="L62" s="160"/>
      <c r="M62" s="271"/>
      <c r="N62" s="160"/>
      <c r="O62" s="160"/>
      <c r="P62" s="160"/>
      <c r="Q62" s="160"/>
      <c r="R62" s="271"/>
      <c r="S62" s="160"/>
      <c r="T62" s="160"/>
      <c r="U62" s="160"/>
      <c r="V62" s="160"/>
      <c r="W62" s="271"/>
      <c r="X62" s="160"/>
      <c r="Y62" s="160"/>
      <c r="Z62" s="160"/>
      <c r="AA62" s="160"/>
      <c r="AB62" s="271"/>
      <c r="AC62" s="160"/>
    </row>
    <row r="63" spans="2:30" s="15" customFormat="1">
      <c r="B63" s="37" t="s">
        <v>155</v>
      </c>
      <c r="C63" s="37"/>
      <c r="D63" s="317" t="s">
        <v>30</v>
      </c>
      <c r="E63" s="317" t="s">
        <v>30</v>
      </c>
      <c r="F63" s="317" t="s">
        <v>30</v>
      </c>
      <c r="G63" s="317" t="s">
        <v>30</v>
      </c>
      <c r="H63" s="318" t="s">
        <v>30</v>
      </c>
      <c r="I63" s="317" t="s">
        <v>30</v>
      </c>
      <c r="J63" s="317" t="s">
        <v>30</v>
      </c>
      <c r="K63" s="317" t="s">
        <v>30</v>
      </c>
      <c r="L63" s="317" t="s">
        <v>30</v>
      </c>
      <c r="M63" s="318" t="s">
        <v>30</v>
      </c>
      <c r="N63" s="317" t="s">
        <v>30</v>
      </c>
      <c r="O63" s="317" t="s">
        <v>30</v>
      </c>
      <c r="P63" s="317" t="s">
        <v>30</v>
      </c>
      <c r="Q63" s="317" t="s">
        <v>30</v>
      </c>
      <c r="R63" s="318" t="s">
        <v>30</v>
      </c>
      <c r="S63" s="317">
        <v>16.963000000000001</v>
      </c>
      <c r="T63" s="317">
        <v>22.555</v>
      </c>
      <c r="U63" s="317">
        <v>26.701000000000001</v>
      </c>
      <c r="V63" s="317">
        <v>22.436</v>
      </c>
      <c r="W63" s="318">
        <f>SUM(S63:V63)</f>
        <v>88.655000000000001</v>
      </c>
      <c r="X63" s="317">
        <v>23.024000000000001</v>
      </c>
      <c r="Y63" s="317">
        <v>28.89</v>
      </c>
      <c r="Z63" s="317">
        <v>30.462</v>
      </c>
      <c r="AA63" s="317">
        <v>26.106000000000002</v>
      </c>
      <c r="AB63" s="318">
        <f>SUM(X63:AA63)</f>
        <v>108.482</v>
      </c>
      <c r="AC63" s="317">
        <v>21.018999999999998</v>
      </c>
      <c r="AD63" s="354"/>
    </row>
    <row r="64" spans="2:30">
      <c r="B64" s="167" t="s">
        <v>10</v>
      </c>
      <c r="C64" s="167"/>
      <c r="D64" s="145" t="s">
        <v>30</v>
      </c>
      <c r="E64" s="145" t="s">
        <v>30</v>
      </c>
      <c r="F64" s="145" t="s">
        <v>30</v>
      </c>
      <c r="G64" s="145" t="s">
        <v>30</v>
      </c>
      <c r="H64" s="262" t="s">
        <v>30</v>
      </c>
      <c r="I64" s="145" t="str">
        <f t="shared" ref="I64" si="141">IFERROR((I63-D63)/ABS(D63),"n/a")</f>
        <v>n/a</v>
      </c>
      <c r="J64" s="145" t="str">
        <f t="shared" ref="J64" si="142">IFERROR((J63-E63)/ABS(E63),"n/a")</f>
        <v>n/a</v>
      </c>
      <c r="K64" s="145" t="str">
        <f t="shared" ref="K64" si="143">IFERROR((K63-F63)/ABS(F63),"n/a")</f>
        <v>n/a</v>
      </c>
      <c r="L64" s="145" t="str">
        <f>IFERROR((L63-G63)/ABS(G63),"n/a")</f>
        <v>n/a</v>
      </c>
      <c r="M64" s="262" t="str">
        <f t="shared" ref="M64" si="144">IFERROR((M63-H63)/ABS(H63),"n/a")</f>
        <v>n/a</v>
      </c>
      <c r="N64" s="145" t="str">
        <f t="shared" ref="N64" si="145">IFERROR((N63-I63)/ABS(I63),"n/a")</f>
        <v>n/a</v>
      </c>
      <c r="O64" s="145" t="str">
        <f t="shared" ref="O64" si="146">IFERROR((O63-J63)/ABS(J63),"n/a")</f>
        <v>n/a</v>
      </c>
      <c r="P64" s="145" t="str">
        <f t="shared" ref="P64" si="147">IFERROR((P63-K63)/ABS(K63),"n/a")</f>
        <v>n/a</v>
      </c>
      <c r="Q64" s="145" t="str">
        <f t="shared" ref="Q64" si="148">IFERROR((Q63-L63)/ABS(L63),"n/a")</f>
        <v>n/a</v>
      </c>
      <c r="R64" s="262" t="str">
        <f t="shared" ref="R64" si="149">IFERROR((R63-M63)/ABS(M63),"n/a")</f>
        <v>n/a</v>
      </c>
      <c r="S64" s="145" t="str">
        <f t="shared" ref="S64:AC64" si="150">IFERROR((S63-N63)/ABS(N63),"n/a")</f>
        <v>n/a</v>
      </c>
      <c r="T64" s="145" t="str">
        <f t="shared" si="150"/>
        <v>n/a</v>
      </c>
      <c r="U64" s="145" t="str">
        <f t="shared" si="150"/>
        <v>n/a</v>
      </c>
      <c r="V64" s="145" t="str">
        <f t="shared" si="150"/>
        <v>n/a</v>
      </c>
      <c r="W64" s="262" t="str">
        <f t="shared" si="150"/>
        <v>n/a</v>
      </c>
      <c r="X64" s="145">
        <f t="shared" si="150"/>
        <v>0.35730708011554557</v>
      </c>
      <c r="Y64" s="145">
        <f t="shared" si="150"/>
        <v>0.28086898692086015</v>
      </c>
      <c r="Z64" s="145">
        <f t="shared" si="150"/>
        <v>0.14085614770982358</v>
      </c>
      <c r="AA64" s="145">
        <f t="shared" si="150"/>
        <v>0.16357639507933686</v>
      </c>
      <c r="AB64" s="262">
        <f t="shared" si="150"/>
        <v>0.22364220856127684</v>
      </c>
      <c r="AC64" s="145">
        <f t="shared" si="150"/>
        <v>-8.7083043780403172E-2</v>
      </c>
      <c r="AD64" s="365"/>
    </row>
    <row r="65" spans="2:30">
      <c r="B65" s="231"/>
      <c r="C65" s="231"/>
      <c r="D65" s="160"/>
      <c r="E65" s="160"/>
      <c r="F65" s="160"/>
      <c r="G65" s="160"/>
      <c r="H65" s="271"/>
      <c r="I65" s="160"/>
      <c r="J65" s="160"/>
      <c r="K65" s="160"/>
      <c r="L65" s="160"/>
      <c r="M65" s="271"/>
      <c r="N65" s="160"/>
      <c r="O65" s="160"/>
      <c r="P65" s="160"/>
      <c r="Q65" s="160"/>
      <c r="R65" s="271"/>
      <c r="S65" s="160"/>
      <c r="T65" s="160"/>
      <c r="U65" s="160"/>
      <c r="V65" s="160"/>
      <c r="W65" s="271"/>
      <c r="X65" s="160"/>
      <c r="Y65" s="160"/>
      <c r="Z65" s="160"/>
      <c r="AA65" s="160"/>
      <c r="AB65" s="271"/>
      <c r="AC65" s="160"/>
    </row>
    <row r="66" spans="2:30">
      <c r="B66" s="151" t="s">
        <v>120</v>
      </c>
      <c r="C66" s="94"/>
      <c r="D66" s="159">
        <v>37.94</v>
      </c>
      <c r="E66" s="159">
        <v>40.527000000000001</v>
      </c>
      <c r="F66" s="159">
        <v>41.354999999999997</v>
      </c>
      <c r="G66" s="159">
        <v>39.356000000000002</v>
      </c>
      <c r="H66" s="155">
        <f>SUM(D66:G66)</f>
        <v>159.178</v>
      </c>
      <c r="I66" s="159">
        <v>51.707000000000001</v>
      </c>
      <c r="J66" s="159">
        <v>56.588000000000001</v>
      </c>
      <c r="K66" s="159">
        <v>59.563000000000002</v>
      </c>
      <c r="L66" s="159">
        <v>56.811</v>
      </c>
      <c r="M66" s="155">
        <f>SUM(I66:L66)</f>
        <v>224.66900000000001</v>
      </c>
      <c r="N66" s="159">
        <v>64.363</v>
      </c>
      <c r="O66" s="159">
        <v>61.905999999999999</v>
      </c>
      <c r="P66" s="159">
        <v>67.802000000000007</v>
      </c>
      <c r="Q66" s="159">
        <v>64.28</v>
      </c>
      <c r="R66" s="155">
        <f>SUM(N66:Q66)</f>
        <v>258.351</v>
      </c>
      <c r="S66" s="159">
        <v>68.128</v>
      </c>
      <c r="T66" s="159">
        <v>68.313999999999993</v>
      </c>
      <c r="U66" s="159">
        <v>69.911000000000001</v>
      </c>
      <c r="V66" s="159">
        <v>66.725999999999999</v>
      </c>
      <c r="W66" s="155">
        <f>SUM(S66:V66)</f>
        <v>273.07900000000001</v>
      </c>
      <c r="X66" s="159">
        <v>72.831000000000003</v>
      </c>
      <c r="Y66" s="159">
        <v>73.876000000000005</v>
      </c>
      <c r="Z66" s="159">
        <v>74.817999999999998</v>
      </c>
      <c r="AA66" s="159">
        <v>71.355000000000004</v>
      </c>
      <c r="AB66" s="155">
        <f>SUM(X66:AA66)</f>
        <v>292.88</v>
      </c>
      <c r="AC66" s="159">
        <v>59.237000000000002</v>
      </c>
      <c r="AD66" s="354"/>
    </row>
    <row r="67" spans="2:30">
      <c r="B67" s="156" t="s">
        <v>10</v>
      </c>
      <c r="C67" s="357"/>
      <c r="D67" s="163" t="str">
        <f>IFERROR((D66-#REF!)/ABS(#REF!),"n/a")</f>
        <v>n/a</v>
      </c>
      <c r="E67" s="163" t="str">
        <f>IFERROR((E66-#REF!)/ABS(#REF!),"n/a")</f>
        <v>n/a</v>
      </c>
      <c r="F67" s="163" t="str">
        <f>IFERROR((F66-#REF!)/ABS(#REF!),"n/a")</f>
        <v>n/a</v>
      </c>
      <c r="G67" s="163" t="str">
        <f>IFERROR((G66-#REF!)/ABS(#REF!),"n/a")</f>
        <v>n/a</v>
      </c>
      <c r="H67" s="272" t="str">
        <f>IFERROR((H66-#REF!)/ABS(#REF!),"n/a")</f>
        <v>n/a</v>
      </c>
      <c r="I67" s="163">
        <f t="shared" ref="I67" si="151">IFERROR((I66-D66)/ABS(D66),"n/a")</f>
        <v>0.3628624143384292</v>
      </c>
      <c r="J67" s="163">
        <f t="shared" ref="J67" si="152">IFERROR((J66-E66)/ABS(E66),"n/a")</f>
        <v>0.39630369876872207</v>
      </c>
      <c r="K67" s="163">
        <f t="shared" ref="K67" si="153">IFERROR((K66-F66)/ABS(F66),"n/a")</f>
        <v>0.44028533430056843</v>
      </c>
      <c r="L67" s="163">
        <f t="shared" ref="L67" si="154">IFERROR((L66-G66)/ABS(G66),"n/a")</f>
        <v>0.44351560117898153</v>
      </c>
      <c r="M67" s="272">
        <f t="shared" ref="M67" si="155">IFERROR((M66-H66)/ABS(H66),"n/a")</f>
        <v>0.41143248438854624</v>
      </c>
      <c r="N67" s="163">
        <f t="shared" ref="N67" si="156">IFERROR((N66-I66)/ABS(I66),"n/a")</f>
        <v>0.24476376506082345</v>
      </c>
      <c r="O67" s="163">
        <f t="shared" ref="O67" si="157">IFERROR((O66-J66)/ABS(J66),"n/a")</f>
        <v>9.3977521736057071E-2</v>
      </c>
      <c r="P67" s="163">
        <f t="shared" ref="P67" si="158">IFERROR((P66-K66)/ABS(K66),"n/a")</f>
        <v>0.13832412739452352</v>
      </c>
      <c r="Q67" s="163">
        <f t="shared" ref="Q67" si="159">IFERROR((Q66-L66)/ABS(L66),"n/a")</f>
        <v>0.13147101793666721</v>
      </c>
      <c r="R67" s="272">
        <f>IFERROR((R66-M66)/ABS(M66),"n/a")</f>
        <v>0.14991832429040047</v>
      </c>
      <c r="S67" s="163">
        <f t="shared" ref="S67:AC67" si="160">IFERROR((S66-N66)/ABS(N66),"n/a")</f>
        <v>5.8496341065519021E-2</v>
      </c>
      <c r="T67" s="163">
        <f t="shared" si="160"/>
        <v>0.10351177591832769</v>
      </c>
      <c r="U67" s="163">
        <f t="shared" si="160"/>
        <v>3.1105277130468047E-2</v>
      </c>
      <c r="V67" s="163">
        <f t="shared" si="160"/>
        <v>3.8052271313005565E-2</v>
      </c>
      <c r="W67" s="272">
        <f>IFERROR((W66-R66)/ABS(R66),"n/a")</f>
        <v>5.700771431115037E-2</v>
      </c>
      <c r="X67" s="163">
        <f t="shared" si="160"/>
        <v>6.9031822451855379E-2</v>
      </c>
      <c r="Y67" s="163">
        <f t="shared" si="160"/>
        <v>8.1418157332318594E-2</v>
      </c>
      <c r="Z67" s="163">
        <f t="shared" si="160"/>
        <v>7.0189240605913181E-2</v>
      </c>
      <c r="AA67" s="163">
        <f t="shared" si="160"/>
        <v>6.9373257800557572E-2</v>
      </c>
      <c r="AB67" s="272">
        <f>IFERROR((AB66-W66)/ABS(W66),"n/a")</f>
        <v>7.2510152739683337E-2</v>
      </c>
      <c r="AC67" s="163">
        <f t="shared" si="160"/>
        <v>-0.18665128859963478</v>
      </c>
      <c r="AD67" s="365"/>
    </row>
    <row r="68" spans="2:30">
      <c r="B68" s="10"/>
      <c r="C68" s="10"/>
      <c r="D68" s="180"/>
      <c r="E68" s="180"/>
      <c r="F68" s="180"/>
      <c r="G68" s="180"/>
      <c r="H68" s="274"/>
      <c r="I68" s="180"/>
      <c r="J68" s="180"/>
      <c r="K68" s="180"/>
      <c r="L68" s="180"/>
      <c r="M68" s="274"/>
      <c r="N68" s="180"/>
      <c r="O68" s="180"/>
      <c r="P68" s="180"/>
      <c r="Q68" s="180"/>
      <c r="R68" s="274"/>
      <c r="S68" s="180"/>
      <c r="T68" s="180"/>
      <c r="U68" s="180"/>
      <c r="V68" s="180"/>
      <c r="W68" s="274"/>
      <c r="X68" s="180"/>
      <c r="Y68" s="180"/>
      <c r="Z68" s="180"/>
      <c r="AA68" s="180"/>
      <c r="AB68" s="274"/>
      <c r="AC68" s="180"/>
    </row>
    <row r="69" spans="2:30">
      <c r="B69" s="151" t="s">
        <v>149</v>
      </c>
      <c r="C69" s="94"/>
      <c r="D69" s="153">
        <f>+'Adjusted EBITDA by Segment'!$F$20</f>
        <v>11.856</v>
      </c>
      <c r="E69" s="153">
        <f>+'Adjusted EBITDA by Segment'!$F$52</f>
        <v>13.501000000000001</v>
      </c>
      <c r="F69" s="153">
        <f>+'Adjusted EBITDA by Segment'!$F$84</f>
        <v>14.468</v>
      </c>
      <c r="G69" s="153">
        <f>+'Adjusted EBITDA by Segment'!$F$116</f>
        <v>13.111000000000001</v>
      </c>
      <c r="H69" s="152">
        <f>SUM(D69:G69)</f>
        <v>52.936000000000007</v>
      </c>
      <c r="I69" s="153">
        <f>+'Adjusted EBITDA by Segment'!$F$180</f>
        <v>16.771000000000001</v>
      </c>
      <c r="J69" s="153">
        <f>+'Adjusted EBITDA by Segment'!$F$212</f>
        <v>19.379000000000001</v>
      </c>
      <c r="K69" s="153">
        <f>+'Adjusted EBITDA by Segment'!$F$244</f>
        <v>20.231999999999999</v>
      </c>
      <c r="L69" s="153">
        <f>+'Adjusted EBITDA by Segment'!$F$276</f>
        <v>16.115000000000002</v>
      </c>
      <c r="M69" s="152">
        <f>SUM(I69:L69)</f>
        <v>72.497000000000014</v>
      </c>
      <c r="N69" s="153">
        <f>+'Adjusted EBITDA by Segment'!$F$340</f>
        <v>18.815000000000001</v>
      </c>
      <c r="O69" s="153">
        <f>+'Adjusted EBITDA by Segment'!$F$372</f>
        <v>21.783000000000001</v>
      </c>
      <c r="P69" s="153">
        <f>+'Adjusted EBITDA by Segment'!$F$404</f>
        <v>25.455000000000002</v>
      </c>
      <c r="Q69" s="153">
        <f>'Adjusted EBITDA by Segment'!F$437</f>
        <v>22.424999999999997</v>
      </c>
      <c r="R69" s="152">
        <f>SUM(N69:Q69)</f>
        <v>88.477999999999994</v>
      </c>
      <c r="S69" s="153">
        <f>'Adjusted EBITDA by Segment'!F501</f>
        <v>20.243000000000002</v>
      </c>
      <c r="T69" s="153">
        <f>'Adjusted EBITDA by Segment'!F533</f>
        <v>18.652999999999999</v>
      </c>
      <c r="U69" s="153">
        <f>'Adjusted EBITDA by Segment'!F565</f>
        <v>23.068999999999999</v>
      </c>
      <c r="V69" s="153">
        <f>'Adjusted EBITDA by Segment'!F599</f>
        <v>21.368000000000002</v>
      </c>
      <c r="W69" s="152">
        <f>SUM(S69:V69)</f>
        <v>83.332999999999998</v>
      </c>
      <c r="X69" s="153">
        <f>'Adjusted EBITDA by Segment'!F669</f>
        <v>15.709900010399968</v>
      </c>
      <c r="Y69" s="153">
        <f>'Adjusted EBITDA by Segment'!F703</f>
        <v>16.766999999999999</v>
      </c>
      <c r="Z69" s="153">
        <f>'Adjusted EBITDA by Segment'!F736</f>
        <v>17.151</v>
      </c>
      <c r="AA69" s="153">
        <f>'Adjusted EBITDA by Segment'!F768</f>
        <v>15.214</v>
      </c>
      <c r="AB69" s="152">
        <f>SUM(X69:AA69)</f>
        <v>64.841900010399968</v>
      </c>
      <c r="AC69" s="153">
        <f>'Adjusted EBITDA by Segment'!F835</f>
        <v>5.6939999999999991</v>
      </c>
      <c r="AD69" s="350"/>
    </row>
    <row r="70" spans="2:30">
      <c r="B70" s="157" t="s">
        <v>10</v>
      </c>
      <c r="C70" s="238"/>
      <c r="D70" s="145" t="s">
        <v>30</v>
      </c>
      <c r="E70" s="145" t="s">
        <v>30</v>
      </c>
      <c r="F70" s="145" t="s">
        <v>30</v>
      </c>
      <c r="G70" s="145" t="s">
        <v>30</v>
      </c>
      <c r="H70" s="262" t="s">
        <v>30</v>
      </c>
      <c r="I70" s="145">
        <f t="shared" ref="I70" si="161">IFERROR((I69-D69)/ABS(D69),"n/a")</f>
        <v>0.4145580296896087</v>
      </c>
      <c r="J70" s="145">
        <f t="shared" ref="J70" si="162">IFERROR((J69-E69)/ABS(E69),"n/a")</f>
        <v>0.43537515739574845</v>
      </c>
      <c r="K70" s="145">
        <f t="shared" ref="K70" si="163">IFERROR((K69-F69)/ABS(F69),"n/a")</f>
        <v>0.3983964611556538</v>
      </c>
      <c r="L70" s="145">
        <f t="shared" ref="L70" si="164">IFERROR((L69-G69)/ABS(G69),"n/a")</f>
        <v>0.22912058576767608</v>
      </c>
      <c r="M70" s="262">
        <f t="shared" ref="M70" si="165">IFERROR((M69-H69)/ABS(H69),"n/a")</f>
        <v>0.36952168656490864</v>
      </c>
      <c r="N70" s="145">
        <f t="shared" ref="N70" si="166">IFERROR((N69-I69)/ABS(I69),"n/a")</f>
        <v>0.12187704966907163</v>
      </c>
      <c r="O70" s="145">
        <f t="shared" ref="O70" si="167">IFERROR((O69-J69)/ABS(J69),"n/a")</f>
        <v>0.12405180865885751</v>
      </c>
      <c r="P70" s="145">
        <f t="shared" ref="P70" si="168">IFERROR((P69-K69)/ABS(K69),"n/a")</f>
        <v>0.25815539739027299</v>
      </c>
      <c r="Q70" s="145">
        <f t="shared" ref="Q70" si="169">IFERROR((Q69-L69)/ABS(L69),"n/a")</f>
        <v>0.39156065777226151</v>
      </c>
      <c r="R70" s="262">
        <f t="shared" ref="R70:AB70" si="170">IFERROR((R69-M69)/ABS(M69),"n/a")</f>
        <v>0.22043670772583662</v>
      </c>
      <c r="S70" s="145">
        <f t="shared" si="170"/>
        <v>7.589689077863411E-2</v>
      </c>
      <c r="T70" s="145">
        <f t="shared" si="170"/>
        <v>-0.14369003351237214</v>
      </c>
      <c r="U70" s="145">
        <f t="shared" si="170"/>
        <v>-9.3734040463563248E-2</v>
      </c>
      <c r="V70" s="145">
        <f t="shared" si="170"/>
        <v>-4.7134894091415615E-2</v>
      </c>
      <c r="W70" s="262">
        <f t="shared" si="170"/>
        <v>-5.8150048599651852E-2</v>
      </c>
      <c r="X70" s="145">
        <f t="shared" si="170"/>
        <v>-0.223934198962606</v>
      </c>
      <c r="Y70" s="145">
        <f t="shared" si="170"/>
        <v>-0.1011097410604192</v>
      </c>
      <c r="Z70" s="145">
        <f t="shared" si="170"/>
        <v>-0.25653474359530104</v>
      </c>
      <c r="AA70" s="145">
        <f t="shared" si="170"/>
        <v>-0.28800074878322729</v>
      </c>
      <c r="AB70" s="262">
        <f t="shared" si="170"/>
        <v>-0.22189408745155018</v>
      </c>
      <c r="AC70" s="145">
        <f>IFERROR((AC69-X69)/ABS(X69),"n/a")</f>
        <v>-0.63755339014057599</v>
      </c>
      <c r="AD70" s="366"/>
    </row>
    <row r="71" spans="2:30">
      <c r="B71" s="156" t="s">
        <v>28</v>
      </c>
      <c r="C71" s="357"/>
      <c r="D71" s="158">
        <f>IFERROR(D69/D$66,"n/a")</f>
        <v>0.3124934106483922</v>
      </c>
      <c r="E71" s="158">
        <f t="shared" ref="E71:R71" si="171">IFERROR(E69/E$66,"n/a")</f>
        <v>0.33313593406864561</v>
      </c>
      <c r="F71" s="158">
        <f t="shared" si="171"/>
        <v>0.34984886954419059</v>
      </c>
      <c r="G71" s="158">
        <f t="shared" si="171"/>
        <v>0.33313853033844903</v>
      </c>
      <c r="H71" s="268">
        <f t="shared" si="171"/>
        <v>0.33255851939338354</v>
      </c>
      <c r="I71" s="158">
        <f t="shared" si="171"/>
        <v>0.32434680023981283</v>
      </c>
      <c r="J71" s="158">
        <f t="shared" si="171"/>
        <v>0.34245776489715135</v>
      </c>
      <c r="K71" s="158">
        <f t="shared" si="171"/>
        <v>0.33967395866561456</v>
      </c>
      <c r="L71" s="158">
        <f t="shared" si="171"/>
        <v>0.28365985460562221</v>
      </c>
      <c r="M71" s="268">
        <f t="shared" si="171"/>
        <v>0.32268359230690485</v>
      </c>
      <c r="N71" s="158">
        <f t="shared" si="171"/>
        <v>0.29232633655982476</v>
      </c>
      <c r="O71" s="158">
        <f t="shared" si="171"/>
        <v>0.35187219332536429</v>
      </c>
      <c r="P71" s="158">
        <f t="shared" si="171"/>
        <v>0.37543140320344531</v>
      </c>
      <c r="Q71" s="158">
        <f t="shared" si="171"/>
        <v>0.34886434349719969</v>
      </c>
      <c r="R71" s="268">
        <f t="shared" si="171"/>
        <v>0.34247206320083917</v>
      </c>
      <c r="S71" s="158">
        <f t="shared" ref="S71:T71" si="172">IFERROR(S69/S$66,"n/a")</f>
        <v>0.29713186942226399</v>
      </c>
      <c r="T71" s="158">
        <f t="shared" si="172"/>
        <v>0.2730479843077554</v>
      </c>
      <c r="U71" s="158">
        <f t="shared" ref="U71:W71" si="173">IFERROR(U69/U$66,"n/a")</f>
        <v>0.32997668464190183</v>
      </c>
      <c r="V71" s="158">
        <f t="shared" si="173"/>
        <v>0.32023499085813628</v>
      </c>
      <c r="W71" s="268">
        <f t="shared" si="173"/>
        <v>0.30516077765042349</v>
      </c>
      <c r="X71" s="158">
        <f t="shared" ref="X71:Y71" si="174">IFERROR(X69/X$66,"n/a")</f>
        <v>0.21570347805742016</v>
      </c>
      <c r="Y71" s="158">
        <f t="shared" si="174"/>
        <v>0.22696139476961394</v>
      </c>
      <c r="Z71" s="158">
        <f t="shared" ref="Z71:AB71" si="175">IFERROR(Z69/Z$66,"n/a")</f>
        <v>0.22923628003956267</v>
      </c>
      <c r="AA71" s="158">
        <f t="shared" si="175"/>
        <v>0.21321561208044285</v>
      </c>
      <c r="AB71" s="268">
        <f t="shared" si="175"/>
        <v>0.22139408635072375</v>
      </c>
      <c r="AC71" s="158">
        <f>IFERROR(AC69/AC$66,"n/a")</f>
        <v>9.612235595995744E-2</v>
      </c>
    </row>
    <row r="72" spans="2:30">
      <c r="B72" s="10"/>
      <c r="C72" s="10"/>
      <c r="D72" s="60"/>
      <c r="E72" s="60"/>
      <c r="F72" s="60"/>
      <c r="G72" s="60"/>
      <c r="H72" s="133"/>
      <c r="I72" s="60"/>
      <c r="J72" s="60"/>
      <c r="K72" s="60"/>
      <c r="L72" s="60"/>
      <c r="M72" s="133"/>
      <c r="N72" s="60"/>
      <c r="O72" s="60"/>
      <c r="P72" s="60"/>
      <c r="Q72" s="60"/>
      <c r="R72" s="133"/>
      <c r="S72" s="60"/>
      <c r="T72" s="60"/>
      <c r="U72" s="60"/>
      <c r="V72" s="60"/>
      <c r="W72" s="133"/>
      <c r="X72" s="60"/>
      <c r="Y72" s="60"/>
      <c r="Z72" s="60"/>
      <c r="AA72" s="60"/>
      <c r="AB72" s="133"/>
      <c r="AC72" s="60"/>
    </row>
    <row r="73" spans="2:30">
      <c r="B73" s="151" t="s">
        <v>121</v>
      </c>
      <c r="C73" s="94"/>
      <c r="D73" s="153">
        <f>+'Adjusted EBITDA by Segment'!$F$30</f>
        <v>4.1740000000000004</v>
      </c>
      <c r="E73" s="153">
        <f>+'Adjusted EBITDA by Segment'!$F$62</f>
        <v>5.6540000000000008</v>
      </c>
      <c r="F73" s="153">
        <f>+'Adjusted EBITDA by Segment'!$F$94</f>
        <v>6.8810000000000002</v>
      </c>
      <c r="G73" s="153">
        <f>+'Adjusted EBITDA by Segment'!$F$126</f>
        <v>6.7430000000000012</v>
      </c>
      <c r="H73" s="152">
        <f>SUM(D73:G73)</f>
        <v>23.452000000000005</v>
      </c>
      <c r="I73" s="153">
        <f>+'Adjusted EBITDA by Segment'!$F$190</f>
        <v>7.5990000000000002</v>
      </c>
      <c r="J73" s="153">
        <f>+'Adjusted EBITDA by Segment'!$F$222</f>
        <v>10.936</v>
      </c>
      <c r="K73" s="153">
        <f>+'Adjusted EBITDA by Segment'!$F$254</f>
        <v>11.778</v>
      </c>
      <c r="L73" s="153">
        <f>+'Adjusted EBITDA by Segment'!$F$286</f>
        <v>9.6510000000000016</v>
      </c>
      <c r="M73" s="152">
        <f>SUM(I73:L73)</f>
        <v>39.964000000000006</v>
      </c>
      <c r="N73" s="153">
        <f>+'Adjusted EBITDA by Segment'!$F$350</f>
        <v>7.0220000000000011</v>
      </c>
      <c r="O73" s="153">
        <f>+'Adjusted EBITDA by Segment'!$F$382</f>
        <v>9.8230000000000004</v>
      </c>
      <c r="P73" s="153">
        <f>+'Adjusted EBITDA by Segment'!$F$414</f>
        <v>13.242000000000001</v>
      </c>
      <c r="Q73" s="153">
        <f>'Adjusted EBITDA by Segment'!F$447</f>
        <v>12.696999999999997</v>
      </c>
      <c r="R73" s="152">
        <f>SUM(N73:Q73)</f>
        <v>42.783999999999999</v>
      </c>
      <c r="S73" s="153">
        <f>'Adjusted EBITDA by Segment'!F511</f>
        <v>11.759000000000002</v>
      </c>
      <c r="T73" s="153">
        <f>'Adjusted EBITDA by Segment'!F543</f>
        <v>10.953999999999999</v>
      </c>
      <c r="U73" s="153">
        <f>'Adjusted EBITDA by Segment'!F575</f>
        <v>16.116999999999997</v>
      </c>
      <c r="V73" s="153">
        <f>'Adjusted EBITDA by Segment'!F609</f>
        <v>13.994000000000002</v>
      </c>
      <c r="W73" s="152">
        <f>SUM(S73:V73)</f>
        <v>52.823999999999998</v>
      </c>
      <c r="X73" s="153">
        <f>'Adjusted EBITDA by Segment'!F679</f>
        <v>7.0049980545999686</v>
      </c>
      <c r="Y73" s="153">
        <f>'Adjusted EBITDA by Segment'!F713</f>
        <v>7.8740000000000006</v>
      </c>
      <c r="Z73" s="153">
        <f>'Adjusted EBITDA by Segment'!F746</f>
        <v>9.6180000000000003</v>
      </c>
      <c r="AA73" s="153">
        <f>'Adjusted EBITDA by Segment'!F778</f>
        <v>6.9690000000000012</v>
      </c>
      <c r="AB73" s="152">
        <f>SUM(X73:AA73)</f>
        <v>31.465998054599972</v>
      </c>
      <c r="AC73" s="153">
        <f>'Adjusted EBITDA by Segment'!F845</f>
        <v>-4.8550000000000013</v>
      </c>
      <c r="AD73" s="350"/>
    </row>
    <row r="74" spans="2:30">
      <c r="B74" s="157" t="s">
        <v>10</v>
      </c>
      <c r="C74" s="238"/>
      <c r="D74" s="145" t="s">
        <v>30</v>
      </c>
      <c r="E74" s="145" t="s">
        <v>30</v>
      </c>
      <c r="F74" s="145" t="s">
        <v>30</v>
      </c>
      <c r="G74" s="145" t="s">
        <v>30</v>
      </c>
      <c r="H74" s="262" t="s">
        <v>30</v>
      </c>
      <c r="I74" s="145">
        <f t="shared" ref="I74" si="176">IFERROR((I73-D73)/ABS(D73),"n/a")</f>
        <v>0.82055582175371333</v>
      </c>
      <c r="J74" s="145">
        <f t="shared" ref="J74" si="177">IFERROR((J73-E73)/ABS(E73),"n/a")</f>
        <v>0.93420587194906235</v>
      </c>
      <c r="K74" s="145">
        <f t="shared" ref="K74" si="178">IFERROR((K73-F73)/ABS(F73),"n/a")</f>
        <v>0.71166981543380325</v>
      </c>
      <c r="L74" s="145">
        <f t="shared" ref="L74" si="179">IFERROR((L73-G73)/ABS(G73),"n/a")</f>
        <v>0.43126204953284886</v>
      </c>
      <c r="M74" s="262">
        <f t="shared" ref="M74" si="180">IFERROR((M73-H73)/ABS(H73),"n/a")</f>
        <v>0.70407641139348442</v>
      </c>
      <c r="N74" s="145">
        <f t="shared" ref="N74" si="181">IFERROR((N73-I73)/ABS(I73),"n/a")</f>
        <v>-7.5931043558362818E-2</v>
      </c>
      <c r="O74" s="145">
        <f t="shared" ref="O74" si="182">IFERROR((O73-J73)/ABS(J73),"n/a")</f>
        <v>-0.10177395757132403</v>
      </c>
      <c r="P74" s="145">
        <f t="shared" ref="P74" si="183">IFERROR((P73-K73)/ABS(K73),"n/a")</f>
        <v>0.12429954151808459</v>
      </c>
      <c r="Q74" s="145">
        <f t="shared" ref="Q74:AB74" si="184">IFERROR((Q73-L73)/ABS(L73),"n/a")</f>
        <v>0.3156149621800845</v>
      </c>
      <c r="R74" s="262">
        <f t="shared" si="184"/>
        <v>7.0563507156440622E-2</v>
      </c>
      <c r="S74" s="145">
        <f t="shared" si="184"/>
        <v>0.67459413272571922</v>
      </c>
      <c r="T74" s="145">
        <f t="shared" si="184"/>
        <v>0.11513794156571296</v>
      </c>
      <c r="U74" s="145">
        <f t="shared" si="184"/>
        <v>0.21711221869808159</v>
      </c>
      <c r="V74" s="145">
        <f t="shared" si="184"/>
        <v>0.10215011420020512</v>
      </c>
      <c r="W74" s="262">
        <f t="shared" si="184"/>
        <v>0.23466716529543755</v>
      </c>
      <c r="X74" s="145">
        <f t="shared" si="184"/>
        <v>-0.4042862441874337</v>
      </c>
      <c r="Y74" s="145">
        <f t="shared" si="184"/>
        <v>-0.28117582618221643</v>
      </c>
      <c r="Z74" s="145">
        <f t="shared" si="184"/>
        <v>-0.40323881615685292</v>
      </c>
      <c r="AA74" s="145">
        <f t="shared" si="184"/>
        <v>-0.50200085751036161</v>
      </c>
      <c r="AB74" s="262">
        <f t="shared" si="184"/>
        <v>-0.40432382904361708</v>
      </c>
      <c r="AC74" s="145">
        <f>IFERROR((AC73-X73)/ABS(X73),"n/a")</f>
        <v>-1.6930765664969558</v>
      </c>
      <c r="AD74" s="366"/>
    </row>
    <row r="75" spans="2:30">
      <c r="B75" s="156" t="s">
        <v>28</v>
      </c>
      <c r="C75" s="357"/>
      <c r="D75" s="158">
        <f t="shared" ref="D75:O75" si="185">IFERROR(D73/D66,"n/a")</f>
        <v>0.11001581444385874</v>
      </c>
      <c r="E75" s="158">
        <f t="shared" si="185"/>
        <v>0.13951193031805958</v>
      </c>
      <c r="F75" s="158">
        <f t="shared" si="185"/>
        <v>0.16638858662797729</v>
      </c>
      <c r="G75" s="158">
        <f t="shared" si="185"/>
        <v>0.17133346884846024</v>
      </c>
      <c r="H75" s="268">
        <f t="shared" si="185"/>
        <v>0.14733191772732415</v>
      </c>
      <c r="I75" s="158">
        <f t="shared" si="185"/>
        <v>0.14696269363915912</v>
      </c>
      <c r="J75" s="158">
        <f t="shared" si="185"/>
        <v>0.19325652081713438</v>
      </c>
      <c r="K75" s="158">
        <f t="shared" si="185"/>
        <v>0.19774020784715343</v>
      </c>
      <c r="L75" s="158">
        <f t="shared" si="185"/>
        <v>0.16987907271479119</v>
      </c>
      <c r="M75" s="268">
        <f t="shared" si="185"/>
        <v>0.17787945822521134</v>
      </c>
      <c r="N75" s="158">
        <f t="shared" si="185"/>
        <v>0.10909994872830665</v>
      </c>
      <c r="O75" s="158">
        <f t="shared" si="185"/>
        <v>0.15867605724808581</v>
      </c>
      <c r="P75" s="158">
        <f t="shared" ref="P75:S75" si="186">IFERROR(P73/P66,"n/a")</f>
        <v>0.19530397333411992</v>
      </c>
      <c r="Q75" s="158">
        <f t="shared" si="186"/>
        <v>0.19752644679527065</v>
      </c>
      <c r="R75" s="268">
        <f t="shared" si="186"/>
        <v>0.16560415868334166</v>
      </c>
      <c r="S75" s="158">
        <f t="shared" si="186"/>
        <v>0.17260157350868954</v>
      </c>
      <c r="T75" s="158">
        <f t="shared" ref="T75:U75" si="187">IFERROR(T73/T66,"n/a")</f>
        <v>0.16034780572064292</v>
      </c>
      <c r="U75" s="158">
        <f t="shared" si="187"/>
        <v>0.23053596715824401</v>
      </c>
      <c r="V75" s="158">
        <f t="shared" ref="V75:W75" si="188">IFERROR(V73/V66,"n/a")</f>
        <v>0.20972334622186256</v>
      </c>
      <c r="W75" s="268">
        <f t="shared" si="188"/>
        <v>0.19343852877738676</v>
      </c>
      <c r="X75" s="158">
        <f t="shared" ref="X75:Y75" si="189">IFERROR(X73/X66,"n/a")</f>
        <v>9.618154432315866E-2</v>
      </c>
      <c r="Y75" s="158">
        <f t="shared" si="189"/>
        <v>0.10658400563105745</v>
      </c>
      <c r="Z75" s="158">
        <f t="shared" ref="Z75:AB75" si="190">IFERROR(Z73/Z66,"n/a")</f>
        <v>0.12855195273864578</v>
      </c>
      <c r="AA75" s="158">
        <f t="shared" si="190"/>
        <v>9.7666596594492339E-2</v>
      </c>
      <c r="AB75" s="268">
        <f t="shared" si="190"/>
        <v>0.10743648611922962</v>
      </c>
      <c r="AC75" s="158">
        <f>IFERROR(AC73/AC66,"n/a")</f>
        <v>-8.1958910815875238E-2</v>
      </c>
    </row>
    <row r="76" spans="2:30">
      <c r="B76" s="238"/>
      <c r="C76" s="238"/>
      <c r="D76" s="239"/>
      <c r="E76" s="239"/>
      <c r="F76" s="239"/>
      <c r="G76" s="239"/>
      <c r="H76" s="269"/>
      <c r="I76" s="239"/>
      <c r="J76" s="239"/>
      <c r="K76" s="239"/>
      <c r="L76" s="239"/>
      <c r="M76" s="269"/>
      <c r="N76" s="239"/>
      <c r="O76" s="239"/>
      <c r="P76" s="239"/>
      <c r="Q76" s="239"/>
      <c r="R76" s="269"/>
      <c r="S76" s="239"/>
      <c r="T76" s="239"/>
      <c r="U76" s="239"/>
      <c r="V76" s="239"/>
      <c r="W76" s="269"/>
      <c r="X76" s="239"/>
      <c r="Y76" s="239"/>
      <c r="Z76" s="239"/>
      <c r="AA76" s="239"/>
      <c r="AB76" s="269"/>
      <c r="AC76" s="239"/>
    </row>
    <row r="77" spans="2:30">
      <c r="B77" s="151" t="s">
        <v>137</v>
      </c>
      <c r="C77" s="94"/>
      <c r="D77" s="153">
        <f>'Adjusted EBITDA by Segment'!$F$35</f>
        <v>-3.5999999999999588E-2</v>
      </c>
      <c r="E77" s="153">
        <f>'Adjusted EBITDA by Segment'!$F$67</f>
        <v>1.7310000000000008</v>
      </c>
      <c r="F77" s="153">
        <f>'Adjusted EBITDA by Segment'!$F$99</f>
        <v>2.4610000000000003</v>
      </c>
      <c r="G77" s="153">
        <f>'Adjusted EBITDA by Segment'!$F$131</f>
        <v>2.080000000000001</v>
      </c>
      <c r="H77" s="152">
        <f>SUM(D77:G77)</f>
        <v>6.2360000000000024</v>
      </c>
      <c r="I77" s="153">
        <f>'Adjusted EBITDA by Segment'!$F$195</f>
        <v>2.8780000000000001</v>
      </c>
      <c r="J77" s="153">
        <f>'Adjusted EBITDA by Segment'!$F$227</f>
        <v>5.6449999999999996</v>
      </c>
      <c r="K77" s="153">
        <f>'Adjusted EBITDA by Segment'!$F$259</f>
        <v>5.471000000000001</v>
      </c>
      <c r="L77" s="153">
        <f>'Adjusted EBITDA by Segment'!$F$291</f>
        <v>2.8130000000000015</v>
      </c>
      <c r="M77" s="152">
        <f>SUM(I77:L77)</f>
        <v>16.807000000000002</v>
      </c>
      <c r="N77" s="153">
        <f>'Adjusted EBITDA by Segment'!$F$355</f>
        <v>-0.32199999999999918</v>
      </c>
      <c r="O77" s="153">
        <f>'Adjusted EBITDA by Segment'!$F$387</f>
        <v>2.1930000000000005</v>
      </c>
      <c r="P77" s="153">
        <f>'Adjusted EBITDA by Segment'!$F$419</f>
        <v>5.1500000000000021</v>
      </c>
      <c r="Q77" s="153">
        <f>'Adjusted EBITDA by Segment'!$F$452</f>
        <v>2.6489999999999974</v>
      </c>
      <c r="R77" s="152">
        <f>SUM(N77:Q77)</f>
        <v>9.6700000000000017</v>
      </c>
      <c r="S77" s="153">
        <f>'Adjusted EBITDA by Segment'!F516</f>
        <v>2.1370000000000022</v>
      </c>
      <c r="T77" s="153">
        <f>'Adjusted EBITDA by Segment'!F548</f>
        <v>1.9639999999999986</v>
      </c>
      <c r="U77" s="153">
        <f>'Adjusted EBITDA by Segment'!F580</f>
        <v>5.8259999999999987</v>
      </c>
      <c r="V77" s="153">
        <f>'Adjusted EBITDA by Segment'!F614</f>
        <v>2.9540000000000024</v>
      </c>
      <c r="W77" s="152">
        <f>SUM(S77:V77)</f>
        <v>12.881000000000002</v>
      </c>
      <c r="X77" s="153">
        <f>'Adjusted EBITDA by Segment'!F684</f>
        <v>-5.7173461600000275</v>
      </c>
      <c r="Y77" s="153">
        <f>'Adjusted EBITDA by Segment'!F718</f>
        <v>-5.7460000000000004</v>
      </c>
      <c r="Z77" s="153">
        <f>'Adjusted EBITDA by Segment'!F751</f>
        <v>-4.0080000000000009</v>
      </c>
      <c r="AA77" s="153">
        <f>'Adjusted EBITDA by Segment'!F783</f>
        <v>-6.1609999999999996</v>
      </c>
      <c r="AB77" s="152">
        <f>SUM(X77:AA77)</f>
        <v>-21.632346160000029</v>
      </c>
      <c r="AC77" s="153">
        <f>'Adjusted EBITDA by Segment'!F850</f>
        <v>-16.457000000000001</v>
      </c>
      <c r="AD77" s="350"/>
    </row>
    <row r="78" spans="2:30">
      <c r="B78" s="157" t="s">
        <v>10</v>
      </c>
      <c r="C78" s="238"/>
      <c r="D78" s="145" t="s">
        <v>30</v>
      </c>
      <c r="E78" s="145" t="s">
        <v>30</v>
      </c>
      <c r="F78" s="145" t="s">
        <v>30</v>
      </c>
      <c r="G78" s="145" t="s">
        <v>30</v>
      </c>
      <c r="H78" s="262" t="s">
        <v>30</v>
      </c>
      <c r="I78" s="145">
        <f t="shared" ref="I78" si="191">IFERROR((I77-D77)/ABS(D77),"n/a")</f>
        <v>80.944444444445367</v>
      </c>
      <c r="J78" s="145">
        <f t="shared" ref="J78" si="192">IFERROR((J77-E77)/ABS(E77),"n/a")</f>
        <v>2.2611207394569597</v>
      </c>
      <c r="K78" s="145">
        <f t="shared" ref="K78" si="193">IFERROR((K77-F77)/ABS(F77),"n/a")</f>
        <v>1.2230800487606666</v>
      </c>
      <c r="L78" s="145">
        <f t="shared" ref="L78" si="194">IFERROR((L77-G77)/ABS(G77),"n/a")</f>
        <v>0.35240384615384623</v>
      </c>
      <c r="M78" s="262">
        <f t="shared" ref="M78" si="195">IFERROR((M77-H77)/ABS(H77),"n/a")</f>
        <v>1.6951571520205253</v>
      </c>
      <c r="N78" s="145" t="s">
        <v>177</v>
      </c>
      <c r="O78" s="145">
        <f t="shared" ref="O78" si="196">IFERROR((O77-J77)/ABS(J77),"n/a")</f>
        <v>-0.61151461470327717</v>
      </c>
      <c r="P78" s="145">
        <f t="shared" ref="P78" si="197">IFERROR((P77-K77)/ABS(K77),"n/a")</f>
        <v>-5.867300310729278E-2</v>
      </c>
      <c r="Q78" s="145">
        <f t="shared" ref="Q78:W78" si="198">IFERROR((Q77-L77)/ABS(L77),"n/a")</f>
        <v>-5.830074653395096E-2</v>
      </c>
      <c r="R78" s="262">
        <f t="shared" ref="R78" si="199">IFERROR((R77-M77)/ABS(M77),"n/a")</f>
        <v>-0.42464449336585941</v>
      </c>
      <c r="S78" s="145" t="s">
        <v>177</v>
      </c>
      <c r="T78" s="145">
        <f t="shared" si="198"/>
        <v>-0.10442316461468391</v>
      </c>
      <c r="U78" s="145">
        <f t="shared" si="198"/>
        <v>0.13126213592232938</v>
      </c>
      <c r="V78" s="145">
        <f t="shared" si="198"/>
        <v>0.11513778784447164</v>
      </c>
      <c r="W78" s="262">
        <f t="shared" si="198"/>
        <v>0.33205791106514992</v>
      </c>
      <c r="X78" s="145" t="s">
        <v>177</v>
      </c>
      <c r="Y78" s="145" t="s">
        <v>177</v>
      </c>
      <c r="Z78" s="145" t="s">
        <v>177</v>
      </c>
      <c r="AA78" s="145" t="s">
        <v>177</v>
      </c>
      <c r="AB78" s="262" t="s">
        <v>177</v>
      </c>
      <c r="AC78" s="145" t="s">
        <v>177</v>
      </c>
      <c r="AD78" s="366"/>
    </row>
    <row r="79" spans="2:30">
      <c r="B79" s="156" t="s">
        <v>28</v>
      </c>
      <c r="C79" s="357"/>
      <c r="D79" s="158">
        <f t="shared" ref="D79:W79" si="200">IFERROR(D77/D66,"n/a")</f>
        <v>-9.4886663152344728E-4</v>
      </c>
      <c r="E79" s="158">
        <f t="shared" si="200"/>
        <v>4.2712265896809549E-2</v>
      </c>
      <c r="F79" s="158">
        <f t="shared" si="200"/>
        <v>5.95091282795309E-2</v>
      </c>
      <c r="G79" s="158">
        <f t="shared" si="200"/>
        <v>5.285089948165466E-2</v>
      </c>
      <c r="H79" s="268">
        <f t="shared" si="200"/>
        <v>3.9176268077246869E-2</v>
      </c>
      <c r="I79" s="158">
        <f t="shared" si="200"/>
        <v>5.5659775272206856E-2</v>
      </c>
      <c r="J79" s="158">
        <f t="shared" si="200"/>
        <v>9.9756132042129061E-2</v>
      </c>
      <c r="K79" s="158">
        <f t="shared" si="200"/>
        <v>9.1852324429595567E-2</v>
      </c>
      <c r="L79" s="158">
        <f t="shared" si="200"/>
        <v>4.9515058703420135E-2</v>
      </c>
      <c r="M79" s="268">
        <f t="shared" si="200"/>
        <v>7.4807828405342974E-2</v>
      </c>
      <c r="N79" s="158">
        <f t="shared" si="200"/>
        <v>-5.0028743222037377E-3</v>
      </c>
      <c r="O79" s="158">
        <f t="shared" si="200"/>
        <v>3.5424676121862189E-2</v>
      </c>
      <c r="P79" s="158">
        <f t="shared" si="200"/>
        <v>7.5956461461313851E-2</v>
      </c>
      <c r="Q79" s="158">
        <f t="shared" si="200"/>
        <v>4.1210329807093923E-2</v>
      </c>
      <c r="R79" s="268">
        <f t="shared" si="200"/>
        <v>3.7429698356112429E-2</v>
      </c>
      <c r="S79" s="158">
        <f t="shared" si="200"/>
        <v>3.1367426021606422E-2</v>
      </c>
      <c r="T79" s="158">
        <f t="shared" si="200"/>
        <v>2.8749597447082571E-2</v>
      </c>
      <c r="U79" s="158">
        <f t="shared" si="200"/>
        <v>8.3334525325056127E-2</v>
      </c>
      <c r="V79" s="158">
        <f t="shared" si="200"/>
        <v>4.4270599166741635E-2</v>
      </c>
      <c r="W79" s="268">
        <f t="shared" si="200"/>
        <v>4.7169500400982875E-2</v>
      </c>
      <c r="X79" s="158">
        <f t="shared" ref="X79:Y79" si="201">IFERROR(X77/X66,"n/a")</f>
        <v>-7.8501546868778777E-2</v>
      </c>
      <c r="Y79" s="158">
        <f t="shared" si="201"/>
        <v>-7.7778980995181116E-2</v>
      </c>
      <c r="Z79" s="158">
        <f t="shared" ref="Z79:AB79" si="202">IFERROR(Z77/Z66,"n/a")</f>
        <v>-5.3569996524900437E-2</v>
      </c>
      <c r="AA79" s="158">
        <f t="shared" si="202"/>
        <v>-8.6342933221217846E-2</v>
      </c>
      <c r="AB79" s="268">
        <f t="shared" si="202"/>
        <v>-7.3860783119366391E-2</v>
      </c>
      <c r="AC79" s="158">
        <f>IFERROR(AC77/AC66,"n/a")</f>
        <v>-0.27781622972128905</v>
      </c>
    </row>
    <row r="80" spans="2:30">
      <c r="B80" s="231"/>
      <c r="C80" s="231"/>
      <c r="D80" s="160"/>
      <c r="E80" s="160"/>
      <c r="F80" s="160"/>
      <c r="G80" s="160"/>
      <c r="H80" s="271"/>
      <c r="I80" s="160"/>
      <c r="J80" s="160"/>
      <c r="K80" s="160"/>
      <c r="L80" s="160"/>
      <c r="M80" s="271"/>
      <c r="N80" s="160"/>
      <c r="O80" s="160"/>
      <c r="P80" s="160"/>
      <c r="Q80" s="160"/>
      <c r="R80" s="271"/>
      <c r="S80" s="160"/>
      <c r="T80" s="160"/>
      <c r="U80" s="160"/>
      <c r="V80" s="160"/>
      <c r="W80" s="271"/>
      <c r="X80" s="160"/>
      <c r="Y80" s="160"/>
      <c r="Z80" s="160"/>
      <c r="AA80" s="160"/>
      <c r="AB80" s="271"/>
      <c r="AC80" s="160"/>
    </row>
    <row r="81" spans="2:30">
      <c r="B81" s="202" t="s">
        <v>139</v>
      </c>
      <c r="C81" s="358"/>
      <c r="D81" s="159">
        <v>6.1239999999999997</v>
      </c>
      <c r="E81" s="159">
        <v>5.9710000000000001</v>
      </c>
      <c r="F81" s="159">
        <v>8.2579999999999991</v>
      </c>
      <c r="G81" s="159">
        <v>10.079000000000001</v>
      </c>
      <c r="H81" s="155">
        <v>30.432493339999994</v>
      </c>
      <c r="I81" s="159">
        <v>8.8049999999999997</v>
      </c>
      <c r="J81" s="159">
        <v>10.933999999999999</v>
      </c>
      <c r="K81" s="159">
        <v>12.109</v>
      </c>
      <c r="L81" s="159">
        <v>10.555999999999999</v>
      </c>
      <c r="M81" s="155">
        <v>42.404045799999999</v>
      </c>
      <c r="N81" s="159">
        <v>8.1750000000000007</v>
      </c>
      <c r="O81" s="159">
        <v>12.851000000000001</v>
      </c>
      <c r="P81" s="159">
        <v>10.234999999999999</v>
      </c>
      <c r="Q81" s="159">
        <v>12.18</v>
      </c>
      <c r="R81" s="155">
        <v>43.442611239999998</v>
      </c>
      <c r="S81" s="159">
        <v>10.173999999999999</v>
      </c>
      <c r="T81" s="159">
        <v>8.1639999999999997</v>
      </c>
      <c r="U81" s="159">
        <v>9.2910000000000004</v>
      </c>
      <c r="V81" s="159">
        <v>11.530999999999995</v>
      </c>
      <c r="W81" s="155">
        <f>SUM(S81:V81)</f>
        <v>39.159999999999997</v>
      </c>
      <c r="X81" s="159">
        <v>3.496</v>
      </c>
      <c r="Y81" s="159">
        <v>1.8979999999999999</v>
      </c>
      <c r="Z81" s="159">
        <v>2.2749999999999999</v>
      </c>
      <c r="AA81" s="159">
        <v>3.6549999999999994</v>
      </c>
      <c r="AB81" s="155">
        <f>SUM(X81:AA81)</f>
        <v>11.324</v>
      </c>
      <c r="AC81" s="159">
        <v>1.401</v>
      </c>
      <c r="AD81" s="369"/>
    </row>
    <row r="82" spans="2:30">
      <c r="B82" s="282" t="s">
        <v>138</v>
      </c>
      <c r="C82" s="359"/>
      <c r="D82" s="283">
        <f t="shared" ref="D82:W82" si="203">D81/D66</f>
        <v>0.16141275698471272</v>
      </c>
      <c r="E82" s="283">
        <f t="shared" si="203"/>
        <v>0.14733387618131122</v>
      </c>
      <c r="F82" s="283">
        <f t="shared" si="203"/>
        <v>0.19968564865191632</v>
      </c>
      <c r="G82" s="283">
        <f t="shared" si="203"/>
        <v>0.2560981807094217</v>
      </c>
      <c r="H82" s="284">
        <f t="shared" si="203"/>
        <v>0.19118529784266666</v>
      </c>
      <c r="I82" s="283">
        <f t="shared" si="203"/>
        <v>0.17028642156767942</v>
      </c>
      <c r="J82" s="283">
        <f t="shared" si="203"/>
        <v>0.19322117763483423</v>
      </c>
      <c r="K82" s="283">
        <f t="shared" si="203"/>
        <v>0.20329734902540167</v>
      </c>
      <c r="L82" s="283">
        <f t="shared" si="203"/>
        <v>0.18580908626850431</v>
      </c>
      <c r="M82" s="284">
        <f t="shared" si="203"/>
        <v>0.18874008341159659</v>
      </c>
      <c r="N82" s="283">
        <f t="shared" si="203"/>
        <v>0.12701396765222256</v>
      </c>
      <c r="O82" s="283">
        <f t="shared" si="203"/>
        <v>0.20758892514457405</v>
      </c>
      <c r="P82" s="283">
        <f t="shared" si="203"/>
        <v>0.15095424913719357</v>
      </c>
      <c r="Q82" s="283">
        <f t="shared" si="203"/>
        <v>0.18948350964530181</v>
      </c>
      <c r="R82" s="284">
        <f t="shared" si="203"/>
        <v>0.16815344720941663</v>
      </c>
      <c r="S82" s="283">
        <f t="shared" si="203"/>
        <v>0.1493365429779239</v>
      </c>
      <c r="T82" s="283">
        <f t="shared" si="203"/>
        <v>0.11950698246333109</v>
      </c>
      <c r="U82" s="283">
        <f t="shared" si="203"/>
        <v>0.13289754115947419</v>
      </c>
      <c r="V82" s="283">
        <f t="shared" si="203"/>
        <v>0.17281119803374989</v>
      </c>
      <c r="W82" s="284">
        <f t="shared" si="203"/>
        <v>0.14340172624039196</v>
      </c>
      <c r="X82" s="283">
        <f t="shared" ref="X82:Y82" si="204">X81/X66</f>
        <v>4.8001537806703187E-2</v>
      </c>
      <c r="Y82" s="162">
        <f t="shared" si="204"/>
        <v>2.569169960474308E-2</v>
      </c>
      <c r="Z82" s="162">
        <f t="shared" ref="Z82:AB82" si="205">Z81/Z66</f>
        <v>3.0407121280975166E-2</v>
      </c>
      <c r="AA82" s="162">
        <f t="shared" si="205"/>
        <v>5.1222759442225478E-2</v>
      </c>
      <c r="AB82" s="284">
        <f t="shared" si="205"/>
        <v>3.8664299371756354E-2</v>
      </c>
      <c r="AC82" s="162">
        <f>AC81/AC66</f>
        <v>2.3650758816280364E-2</v>
      </c>
      <c r="AD82" s="366"/>
    </row>
    <row r="83" spans="2:30">
      <c r="B83" s="231"/>
      <c r="C83" s="231"/>
      <c r="D83" s="160"/>
      <c r="E83" s="160"/>
      <c r="F83" s="160"/>
      <c r="G83" s="160"/>
      <c r="H83" s="271"/>
      <c r="I83" s="160"/>
      <c r="J83" s="160"/>
      <c r="K83" s="160"/>
      <c r="L83" s="160"/>
      <c r="M83" s="271"/>
      <c r="N83" s="160"/>
      <c r="O83" s="160"/>
      <c r="P83" s="160"/>
      <c r="Q83" s="160"/>
      <c r="R83" s="271"/>
      <c r="S83" s="160"/>
      <c r="T83" s="160"/>
      <c r="U83" s="160"/>
      <c r="V83" s="160"/>
      <c r="W83" s="271"/>
      <c r="X83" s="160"/>
      <c r="Y83" s="160"/>
      <c r="Z83" s="160"/>
      <c r="AA83" s="160"/>
      <c r="AB83" s="271"/>
      <c r="AC83" s="160"/>
    </row>
    <row r="84" spans="2:30">
      <c r="B84" s="10"/>
      <c r="C84" s="10"/>
      <c r="D84" s="174"/>
      <c r="E84" s="60"/>
      <c r="F84" s="60"/>
      <c r="G84" s="60"/>
      <c r="H84" s="133"/>
      <c r="I84" s="174"/>
      <c r="J84" s="60"/>
      <c r="K84" s="60"/>
      <c r="L84" s="60"/>
      <c r="M84" s="133"/>
      <c r="N84" s="174"/>
      <c r="O84" s="174"/>
      <c r="P84" s="60"/>
      <c r="Q84" s="60"/>
      <c r="R84" s="133"/>
      <c r="S84" s="174"/>
      <c r="T84" s="174"/>
      <c r="U84" s="174"/>
      <c r="V84" s="174"/>
      <c r="W84" s="133"/>
      <c r="X84" s="174"/>
      <c r="Y84" s="174"/>
      <c r="Z84" s="174"/>
      <c r="AA84" s="174"/>
      <c r="AB84" s="133"/>
      <c r="AC84" s="174"/>
    </row>
    <row r="85" spans="2:30" ht="15.75">
      <c r="B85" s="164" t="s">
        <v>7</v>
      </c>
      <c r="C85" s="164"/>
      <c r="D85" s="165"/>
      <c r="E85" s="165"/>
      <c r="F85" s="165"/>
      <c r="G85" s="165"/>
      <c r="H85" s="64"/>
      <c r="I85" s="165"/>
      <c r="J85" s="165"/>
      <c r="K85" s="165"/>
      <c r="L85" s="165"/>
      <c r="M85" s="64"/>
      <c r="N85" s="165"/>
      <c r="O85" s="321"/>
      <c r="P85" s="165"/>
      <c r="Q85" s="165"/>
      <c r="R85" s="64"/>
      <c r="S85" s="316"/>
      <c r="T85" s="322"/>
      <c r="U85" s="327"/>
      <c r="V85" s="327"/>
      <c r="W85" s="64"/>
      <c r="X85" s="332"/>
      <c r="Y85" s="334"/>
      <c r="Z85" s="337"/>
      <c r="AA85" s="340"/>
      <c r="AB85" s="64"/>
      <c r="AC85" s="345"/>
    </row>
    <row r="86" spans="2:30" s="15" customFormat="1">
      <c r="B86" s="101" t="s">
        <v>12</v>
      </c>
      <c r="C86" s="101"/>
      <c r="D86" s="168">
        <v>-2.4820000000000002</v>
      </c>
      <c r="E86" s="168">
        <v>-4.056</v>
      </c>
      <c r="F86" s="168">
        <v>-3.1659999999999999</v>
      </c>
      <c r="G86" s="168">
        <v>-4.2779999999999987</v>
      </c>
      <c r="H86" s="276">
        <f>SUM(D86:G86)</f>
        <v>-13.981999999999999</v>
      </c>
      <c r="I86" s="168">
        <v>-4.3129999999999997</v>
      </c>
      <c r="J86" s="168">
        <v>-4.8369999999999997</v>
      </c>
      <c r="K86" s="168">
        <v>-5.774</v>
      </c>
      <c r="L86" s="168">
        <v>-5.8440000000000003</v>
      </c>
      <c r="M86" s="276">
        <f>SUM(I86:L86)</f>
        <v>-20.768000000000001</v>
      </c>
      <c r="N86" s="168">
        <v>-6.1</v>
      </c>
      <c r="O86" s="168">
        <v>-6.7320000000000002</v>
      </c>
      <c r="P86" s="168">
        <v>-6.6660000000000004</v>
      </c>
      <c r="Q86" s="168">
        <v>-6.847999999999999</v>
      </c>
      <c r="R86" s="276">
        <f>SUM(N86:Q86)</f>
        <v>-26.346</v>
      </c>
      <c r="S86" s="168">
        <v>-7.4980000000000002</v>
      </c>
      <c r="T86" s="168">
        <v>-8.4450000000000003</v>
      </c>
      <c r="U86" s="168">
        <v>-9.2119999999999997</v>
      </c>
      <c r="V86" s="168">
        <v>-9.909353270000004</v>
      </c>
      <c r="W86" s="276">
        <f>SUM(S86:V86)</f>
        <v>-35.064353270000005</v>
      </c>
      <c r="X86" s="168">
        <v>-10.36450593</v>
      </c>
      <c r="Y86" s="168">
        <v>-10.335000000000001</v>
      </c>
      <c r="Z86" s="168">
        <v>-9.65</v>
      </c>
      <c r="AA86" s="168">
        <v>-10.542494070000004</v>
      </c>
      <c r="AB86" s="276">
        <f>SUM(X86:AA86)</f>
        <v>-40.892000000000003</v>
      </c>
      <c r="AC86" s="168">
        <v>-7.8479999999999999</v>
      </c>
      <c r="AD86" s="350"/>
    </row>
    <row r="87" spans="2:30">
      <c r="B87" s="10"/>
      <c r="C87" s="10"/>
      <c r="D87" s="60"/>
      <c r="E87" s="60"/>
      <c r="F87" s="60"/>
      <c r="G87" s="60"/>
      <c r="H87" s="133"/>
      <c r="I87" s="60"/>
      <c r="J87" s="60"/>
      <c r="K87" s="60"/>
      <c r="L87" s="60"/>
      <c r="M87" s="133"/>
      <c r="N87" s="60"/>
      <c r="O87" s="60"/>
      <c r="P87" s="60"/>
      <c r="Q87" s="60"/>
      <c r="R87" s="133"/>
      <c r="S87" s="60"/>
      <c r="T87" s="60"/>
      <c r="U87" s="60"/>
      <c r="V87" s="60"/>
      <c r="W87" s="133"/>
      <c r="X87" s="60"/>
      <c r="Y87" s="60"/>
      <c r="Z87" s="60"/>
      <c r="AA87" s="60"/>
      <c r="AB87" s="133"/>
      <c r="AC87" s="60"/>
    </row>
    <row r="88" spans="2:30">
      <c r="B88" s="151" t="s">
        <v>150</v>
      </c>
      <c r="C88" s="94"/>
      <c r="D88" s="153">
        <f>'Adjusted EBITDA by Segment'!$G$20</f>
        <v>-5.3500000000000014</v>
      </c>
      <c r="E88" s="153">
        <f>'Adjusted EBITDA by Segment'!$G$52</f>
        <v>-6.6620000000000035</v>
      </c>
      <c r="F88" s="153">
        <f>'Adjusted EBITDA by Segment'!$G$84</f>
        <v>-10.784999999999991</v>
      </c>
      <c r="G88" s="153">
        <f>'Adjusted EBITDA by Segment'!$G$116</f>
        <v>-1.8639999999999217</v>
      </c>
      <c r="H88" s="152">
        <f>SUM(D88:G88)</f>
        <v>-24.66099999999992</v>
      </c>
      <c r="I88" s="153">
        <f>'Adjusted EBITDA by Segment'!$G$180</f>
        <v>-3.1759999999999931</v>
      </c>
      <c r="J88" s="153">
        <f>'Adjusted EBITDA by Segment'!$G$212</f>
        <v>-6.7000000000001059E-2</v>
      </c>
      <c r="K88" s="153">
        <f>'Adjusted EBITDA by Segment'!$G$244</f>
        <v>-3.4769999999999923</v>
      </c>
      <c r="L88" s="153">
        <f>'Adjusted EBITDA by Segment'!$G$276</f>
        <v>0.41500000000000536</v>
      </c>
      <c r="M88" s="152">
        <f>SUM(I88:L88)</f>
        <v>-6.3049999999999811</v>
      </c>
      <c r="N88" s="153">
        <f>'Adjusted EBITDA by Segment'!$G$340</f>
        <v>0.36500000000001176</v>
      </c>
      <c r="O88" s="153">
        <f>'Adjusted EBITDA by Segment'!$G$372</f>
        <v>-5.7629999999999946</v>
      </c>
      <c r="P88" s="153">
        <f>+'Adjusted EBITDA by Segment'!$G$404</f>
        <v>-7.9649999999999981</v>
      </c>
      <c r="Q88" s="153">
        <f>+'Adjusted EBITDA by Segment'!$G$437</f>
        <v>-12.431999999999997</v>
      </c>
      <c r="R88" s="152">
        <f>SUM(N88:Q88)</f>
        <v>-25.79499999999998</v>
      </c>
      <c r="S88" s="153">
        <f>'Adjusted EBITDA by Segment'!G501</f>
        <v>-3.4440000000000008</v>
      </c>
      <c r="T88" s="153">
        <f>'Adjusted EBITDA by Segment'!G533</f>
        <v>-4.9749999999999917</v>
      </c>
      <c r="U88" s="153">
        <f>'Adjusted EBITDA by Segment'!G565</f>
        <v>-4.3139999999999912</v>
      </c>
      <c r="V88" s="153">
        <f>'Adjusted EBITDA by Segment'!G599</f>
        <v>-2.3240000000000016</v>
      </c>
      <c r="W88" s="152">
        <f>SUM(S88:V88)</f>
        <v>-15.056999999999986</v>
      </c>
      <c r="X88" s="153">
        <f>'Adjusted EBITDA by Segment'!G669</f>
        <v>-3.4307697569996769</v>
      </c>
      <c r="Y88" s="153">
        <f>'Adjusted EBITDA by Segment'!G703</f>
        <v>-4.4230000000000054</v>
      </c>
      <c r="Z88" s="153">
        <f>'Adjusted EBITDA by Segment'!G736</f>
        <v>-2.9350000000000023</v>
      </c>
      <c r="AA88" s="153">
        <f>'Adjusted EBITDA by Segment'!G768</f>
        <v>-5.551999999999996</v>
      </c>
      <c r="AB88" s="152">
        <f>SUM(X88:AA88)</f>
        <v>-16.340769756999681</v>
      </c>
      <c r="AC88" s="153">
        <f>'Adjusted EBITDA by Segment'!G835</f>
        <v>-2.7899999999999983</v>
      </c>
      <c r="AD88" s="350"/>
    </row>
    <row r="89" spans="2:30">
      <c r="B89" s="107" t="s">
        <v>1</v>
      </c>
      <c r="C89" s="242"/>
      <c r="D89" s="145" t="s">
        <v>30</v>
      </c>
      <c r="E89" s="145" t="s">
        <v>30</v>
      </c>
      <c r="F89" s="145" t="s">
        <v>30</v>
      </c>
      <c r="G89" s="145" t="s">
        <v>30</v>
      </c>
      <c r="H89" s="262" t="s">
        <v>30</v>
      </c>
      <c r="I89" s="145">
        <f t="shared" ref="I89" si="206">IFERROR((I88-D88)/ABS(D88),"n/a")</f>
        <v>0.40635514018691732</v>
      </c>
      <c r="J89" s="145">
        <f t="shared" ref="J89" si="207">IFERROR((J88-E88)/ABS(E88),"n/a")</f>
        <v>0.98994296007205029</v>
      </c>
      <c r="K89" s="145">
        <f t="shared" ref="K89" si="208">IFERROR((K88-F88)/ABS(F88),"n/a")</f>
        <v>0.67760778859527171</v>
      </c>
      <c r="L89" s="145">
        <f t="shared" ref="L89" si="209">IFERROR((L88-G88)/ABS(G88),"n/a")</f>
        <v>1.2226394849785529</v>
      </c>
      <c r="M89" s="262">
        <f t="shared" ref="M89" si="210">IFERROR((M88-H88)/ABS(H88),"n/a")</f>
        <v>0.74433315761729035</v>
      </c>
      <c r="N89" s="145">
        <f t="shared" ref="N89" si="211">IFERROR((N88-I88)/ABS(I88),"n/a")</f>
        <v>1.1149244332493742</v>
      </c>
      <c r="O89" s="145">
        <f t="shared" ref="O89" si="212">IFERROR((O88-J88)/ABS(J88),"n/a")</f>
        <v>-85.014925373132883</v>
      </c>
      <c r="P89" s="145">
        <f t="shared" ref="P89" si="213">IFERROR((P88-K88)/ABS(K88),"n/a")</f>
        <v>-1.2907679033649744</v>
      </c>
      <c r="Q89" s="145">
        <f t="shared" ref="Q89" si="214">IFERROR((Q88-L88)/ABS(L88),"n/a")</f>
        <v>-30.956626506023699</v>
      </c>
      <c r="R89" s="262">
        <f t="shared" ref="R89:AB89" si="215">IFERROR((R88-M88)/ABS(M88),"n/a")</f>
        <v>-3.091197462331492</v>
      </c>
      <c r="S89" s="145">
        <f t="shared" si="215"/>
        <v>-10.435616438355863</v>
      </c>
      <c r="T89" s="145">
        <f t="shared" si="215"/>
        <v>0.13673433975360119</v>
      </c>
      <c r="U89" s="145">
        <f t="shared" si="215"/>
        <v>0.45838041431261867</v>
      </c>
      <c r="V89" s="145">
        <f t="shared" si="215"/>
        <v>0.81306306306306286</v>
      </c>
      <c r="W89" s="262">
        <f t="shared" si="215"/>
        <v>0.41628222523744923</v>
      </c>
      <c r="X89" s="145">
        <f t="shared" si="215"/>
        <v>3.8415339722194931E-3</v>
      </c>
      <c r="Y89" s="145">
        <f t="shared" si="215"/>
        <v>0.11095477386934416</v>
      </c>
      <c r="Z89" s="145">
        <f t="shared" si="215"/>
        <v>0.31965693092257574</v>
      </c>
      <c r="AA89" s="145">
        <f t="shared" si="215"/>
        <v>-1.3889845094664337</v>
      </c>
      <c r="AB89" s="262">
        <f t="shared" si="215"/>
        <v>-8.5260659958802928E-2</v>
      </c>
      <c r="AC89" s="145">
        <f>IFERROR((AC88-X88)/ABS(X88),"n/a")</f>
        <v>0.18677142518594814</v>
      </c>
      <c r="AD89" s="366"/>
    </row>
    <row r="90" spans="2:30">
      <c r="B90" s="108" t="s">
        <v>81</v>
      </c>
      <c r="C90" s="360"/>
      <c r="D90" s="163">
        <f>IFERROR(D88/'Summary Information'!D10,"n/a")</f>
        <v>-7.531519762144754E-3</v>
      </c>
      <c r="E90" s="163">
        <f>IFERROR(E88/'Summary Information'!E10,"n/a")</f>
        <v>-9.4217010257519936E-3</v>
      </c>
      <c r="F90" s="163">
        <f>IFERROR(F88/'Summary Information'!F10,"n/a")</f>
        <v>-1.3738818499825469E-2</v>
      </c>
      <c r="G90" s="163">
        <f>IFERROR(G88/'Summary Information'!G10,"n/a")</f>
        <v>-2.4576276773176022E-3</v>
      </c>
      <c r="H90" s="272">
        <f>IFERROR(H88/'Summary Information'!H10,"n/a")</f>
        <v>-8.3288977390627451E-3</v>
      </c>
      <c r="I90" s="163">
        <f>IFERROR(I88/'Summary Information'!I10,"n/a")</f>
        <v>-3.6949867545893493E-3</v>
      </c>
      <c r="J90" s="163">
        <f>IFERROR(J88/'Summary Information'!J10,"n/a")</f>
        <v>-7.9267239441486656E-5</v>
      </c>
      <c r="K90" s="163">
        <f>IFERROR(K88/'Summary Information'!K10,"n/a")</f>
        <v>-4.1443126668765156E-3</v>
      </c>
      <c r="L90" s="163">
        <f>IFERROR(L88/'Summary Information'!L10,"n/a")</f>
        <v>5.0022841755452841E-4</v>
      </c>
      <c r="M90" s="272">
        <f>IFERROR(M88/'Summary Information'!M10,"n/a")</f>
        <v>-1.8690413560898426E-3</v>
      </c>
      <c r="N90" s="163">
        <f>IFERROR(N88/'Summary Information'!N10,"n/a")</f>
        <v>3.9875326786497863E-4</v>
      </c>
      <c r="O90" s="163">
        <f>IFERROR(O88/'Summary Information'!O10,"n/a")</f>
        <v>-6.3986196834998153E-3</v>
      </c>
      <c r="P90" s="163">
        <f>IFERROR(P88/'Summary Information'!P10,"n/a")</f>
        <v>-8.8440450096934718E-3</v>
      </c>
      <c r="Q90" s="163">
        <f>IFERROR(Q88/'Summary Information'!Q10,"n/a")</f>
        <v>-1.4097443817740186E-2</v>
      </c>
      <c r="R90" s="272">
        <f>IFERROR(R88/'Summary Information'!R10,"n/a")</f>
        <v>-7.1682964270509408E-3</v>
      </c>
      <c r="S90" s="163">
        <f>IFERROR(S88/'Summary Information'!S10,"n/a")</f>
        <v>-3.4845285515834679E-3</v>
      </c>
      <c r="T90" s="163">
        <f>IFERROR(T88/'Summary Information'!T10,"n/a")</f>
        <v>-5.0539631197834894E-3</v>
      </c>
      <c r="U90" s="163">
        <f>IFERROR(U88/'Summary Information'!U10,"n/a")</f>
        <v>-4.446125511835197E-3</v>
      </c>
      <c r="V90" s="163">
        <f>IFERROR(V88/'Summary Information'!V10,"n/a")</f>
        <v>-2.5153478393026029E-3</v>
      </c>
      <c r="W90" s="272">
        <f>IFERROR(W88/'Summary Information'!W10,"n/a")</f>
        <v>-3.8937604829311747E-3</v>
      </c>
      <c r="X90" s="163">
        <f>IFERROR(X88/'Summary Information'!X10,"n/a")</f>
        <v>-3.2693878862404876E-3</v>
      </c>
      <c r="Y90" s="163">
        <f>IFERROR(Y88/'Summary Information'!Y10,"n/a")</f>
        <v>-4.4229734621592329E-3</v>
      </c>
      <c r="Z90" s="163">
        <f>IFERROR(Z88/'Summary Information'!Z10,"n/a")</f>
        <v>-2.9821204857960657E-3</v>
      </c>
      <c r="AA90" s="163">
        <f>IFERROR(AA88/'Summary Information'!AA10,"n/a")</f>
        <v>-5.8974645947941825E-3</v>
      </c>
      <c r="AB90" s="272">
        <f>IFERROR(AB88/'Summary Information'!AB10,"n/a")</f>
        <v>-4.1108978837168008E-3</v>
      </c>
      <c r="AC90" s="163">
        <f>IFERROR(AC88/'Summary Information'!AC10,"n/a")</f>
        <v>-4.233835171788998E-3</v>
      </c>
    </row>
    <row r="91" spans="2:30">
      <c r="B91" s="242"/>
      <c r="C91" s="242"/>
      <c r="D91" s="145"/>
      <c r="E91" s="145"/>
      <c r="F91" s="145"/>
      <c r="G91" s="145"/>
      <c r="H91" s="262"/>
      <c r="I91" s="145"/>
      <c r="J91" s="145"/>
      <c r="K91" s="145"/>
      <c r="L91" s="145"/>
      <c r="M91" s="262"/>
      <c r="N91" s="145"/>
      <c r="O91" s="145"/>
      <c r="P91" s="145"/>
      <c r="Q91" s="145"/>
      <c r="R91" s="262"/>
      <c r="S91" s="145"/>
      <c r="T91" s="145"/>
      <c r="U91" s="145"/>
      <c r="V91" s="145"/>
      <c r="W91" s="262"/>
      <c r="X91" s="145"/>
      <c r="Y91" s="145"/>
      <c r="Z91" s="145"/>
      <c r="AA91" s="145"/>
      <c r="AB91" s="262"/>
      <c r="AC91" s="145"/>
    </row>
    <row r="92" spans="2:30">
      <c r="B92" s="151" t="s">
        <v>86</v>
      </c>
      <c r="C92" s="94"/>
      <c r="D92" s="153">
        <f>'Adjusted EBITDA by Segment'!$G$30</f>
        <v>-36.341000000000001</v>
      </c>
      <c r="E92" s="153">
        <f>'Adjusted EBITDA by Segment'!$G$62</f>
        <v>-40.65</v>
      </c>
      <c r="F92" s="153">
        <f>'Adjusted EBITDA by Segment'!$G$94</f>
        <v>-53.843000000000004</v>
      </c>
      <c r="G92" s="153">
        <f>'Adjusted EBITDA by Segment'!$G$126</f>
        <v>-45.353999999999921</v>
      </c>
      <c r="H92" s="152">
        <f>SUM(D92:G92)</f>
        <v>-176.18799999999993</v>
      </c>
      <c r="I92" s="153">
        <f>'Adjusted EBITDA by Segment'!$G$190</f>
        <v>-40.549999999999983</v>
      </c>
      <c r="J92" s="153">
        <f>'Adjusted EBITDA by Segment'!$G$222</f>
        <v>-40.100000000000009</v>
      </c>
      <c r="K92" s="153">
        <f>'Adjusted EBITDA by Segment'!$G$254</f>
        <v>-40.752999999999993</v>
      </c>
      <c r="L92" s="153">
        <f>'Adjusted EBITDA by Segment'!$G$286</f>
        <v>-44.906999999999996</v>
      </c>
      <c r="M92" s="152">
        <f>SUM(I92:L92)</f>
        <v>-166.31</v>
      </c>
      <c r="N92" s="153">
        <f>'Adjusted EBITDA by Segment'!$G$350</f>
        <v>-37.809000000000012</v>
      </c>
      <c r="O92" s="153">
        <f>'Adjusted EBITDA by Segment'!$G$382</f>
        <v>-47.515999999999998</v>
      </c>
      <c r="P92" s="153">
        <f>+'Adjusted EBITDA by Segment'!$G$414</f>
        <v>-47.164000000000001</v>
      </c>
      <c r="Q92" s="153">
        <f>+'Adjusted EBITDA by Segment'!$G$447</f>
        <v>-51.775999999999989</v>
      </c>
      <c r="R92" s="152">
        <f>SUM(N92:Q92)</f>
        <v>-184.26500000000001</v>
      </c>
      <c r="S92" s="153">
        <f>'Adjusted EBITDA by Segment'!G511</f>
        <v>-46.427999999999997</v>
      </c>
      <c r="T92" s="153">
        <f>'Adjusted EBITDA by Segment'!G543</f>
        <v>-47.166999999999994</v>
      </c>
      <c r="U92" s="153">
        <f>'Adjusted EBITDA by Segment'!G575</f>
        <v>-41.687999999999988</v>
      </c>
      <c r="V92" s="153">
        <f>'Adjusted EBITDA by Segment'!G609</f>
        <v>-38.437000000000005</v>
      </c>
      <c r="W92" s="152">
        <f>SUM(S92:V92)</f>
        <v>-173.72</v>
      </c>
      <c r="X92" s="153">
        <f>'Adjusted EBITDA by Segment'!G679</f>
        <v>-45.905154263099675</v>
      </c>
      <c r="Y92" s="153">
        <f>'Adjusted EBITDA by Segment'!G713</f>
        <v>-48.548000000000009</v>
      </c>
      <c r="Z92" s="153">
        <f>'Adjusted EBITDA by Segment'!G746</f>
        <v>-45.305000000000007</v>
      </c>
      <c r="AA92" s="153">
        <f>'Adjusted EBITDA by Segment'!G778</f>
        <v>-49.646000000000001</v>
      </c>
      <c r="AB92" s="152">
        <f>SUM(X92:AA92)</f>
        <v>-189.40415426309971</v>
      </c>
      <c r="AC92" s="153">
        <f>'Adjusted EBITDA by Segment'!G845</f>
        <v>-44.563000000000002</v>
      </c>
      <c r="AD92" s="350"/>
    </row>
    <row r="93" spans="2:30">
      <c r="B93" s="107" t="s">
        <v>1</v>
      </c>
      <c r="C93" s="242"/>
      <c r="D93" s="145" t="s">
        <v>30</v>
      </c>
      <c r="E93" s="145" t="s">
        <v>30</v>
      </c>
      <c r="F93" s="145" t="s">
        <v>30</v>
      </c>
      <c r="G93" s="145" t="s">
        <v>30</v>
      </c>
      <c r="H93" s="262" t="s">
        <v>30</v>
      </c>
      <c r="I93" s="145">
        <f t="shared" ref="I93:O93" si="216">IFERROR((I92-D92)/ABS(D92),"n/a")</f>
        <v>-0.11581959769956748</v>
      </c>
      <c r="J93" s="145">
        <f t="shared" si="216"/>
        <v>1.353013530135277E-2</v>
      </c>
      <c r="K93" s="145">
        <f t="shared" si="216"/>
        <v>0.24311423954831657</v>
      </c>
      <c r="L93" s="145">
        <f t="shared" si="216"/>
        <v>9.855801031880879E-3</v>
      </c>
      <c r="M93" s="262">
        <f t="shared" si="216"/>
        <v>5.6065112266442285E-2</v>
      </c>
      <c r="N93" s="145">
        <f t="shared" si="216"/>
        <v>6.7595561035757645E-2</v>
      </c>
      <c r="O93" s="145">
        <f t="shared" si="216"/>
        <v>-0.18493765586034883</v>
      </c>
      <c r="P93" s="145">
        <f t="shared" ref="P93" si="217">IFERROR((P92-K92)/ABS(K92),"n/a")</f>
        <v>-0.15731357200696905</v>
      </c>
      <c r="Q93" s="145">
        <f t="shared" ref="Q93:AB93" si="218">IFERROR((Q92-L92)/ABS(L92),"n/a")</f>
        <v>-0.15296056294118943</v>
      </c>
      <c r="R93" s="262">
        <f t="shared" si="218"/>
        <v>-0.10796103661836337</v>
      </c>
      <c r="S93" s="145">
        <f t="shared" si="218"/>
        <v>-0.22796159644529035</v>
      </c>
      <c r="T93" s="145">
        <f t="shared" si="218"/>
        <v>7.3448943513764577E-3</v>
      </c>
      <c r="U93" s="145">
        <f t="shared" si="218"/>
        <v>0.11610550419811749</v>
      </c>
      <c r="V93" s="145">
        <f t="shared" si="218"/>
        <v>0.25762901730531496</v>
      </c>
      <c r="W93" s="262">
        <f t="shared" si="218"/>
        <v>5.7227362765582261E-2</v>
      </c>
      <c r="X93" s="145">
        <f t="shared" si="218"/>
        <v>1.1261431397008753E-2</v>
      </c>
      <c r="Y93" s="145">
        <f t="shared" si="218"/>
        <v>-2.9278945025123806E-2</v>
      </c>
      <c r="Z93" s="145">
        <f t="shared" si="218"/>
        <v>-8.6763577048551616E-2</v>
      </c>
      <c r="AA93" s="145">
        <f t="shared" si="218"/>
        <v>-0.29162005359419296</v>
      </c>
      <c r="AB93" s="262">
        <f t="shared" si="218"/>
        <v>-9.0284102366450111E-2</v>
      </c>
      <c r="AC93" s="145">
        <f>IFERROR((AC92-X92)/ABS(X92),"n/a")</f>
        <v>2.9237550437305637E-2</v>
      </c>
      <c r="AD93" s="366"/>
    </row>
    <row r="94" spans="2:30">
      <c r="B94" s="108" t="s">
        <v>81</v>
      </c>
      <c r="C94" s="360"/>
      <c r="D94" s="163">
        <f>IFERROR(D92/'Summary Information'!D10,"n/a")</f>
        <v>-5.1159431715159333E-2</v>
      </c>
      <c r="E94" s="163" t="str">
        <f>IFERROR(E92/'Summary Information'!#REF!,"n/a")</f>
        <v>n/a</v>
      </c>
      <c r="F94" s="163" t="str">
        <f>IFERROR(F92/'Summary Information'!#REF!,"n/a")</f>
        <v>n/a</v>
      </c>
      <c r="G94" s="163" t="str">
        <f>IFERROR(G92/'Summary Information'!#REF!,"n/a")</f>
        <v>n/a</v>
      </c>
      <c r="H94" s="272">
        <f>IFERROR(H92/'Summary Information'!H10,"n/a")</f>
        <v>-5.9504960660556792E-2</v>
      </c>
      <c r="I94" s="163">
        <f>IFERROR(I92/'Summary Information'!I10,"n/a")</f>
        <v>-4.717623202096926E-2</v>
      </c>
      <c r="J94" s="163">
        <f>IFERROR(J92/'Summary Information'!J10,"n/a")</f>
        <v>-4.7442034352292016E-2</v>
      </c>
      <c r="K94" s="163">
        <f>IFERROR(K92/'Summary Information'!K10,"n/a")</f>
        <v>-4.8574395776019262E-2</v>
      </c>
      <c r="L94" s="163">
        <f>IFERROR(L92/'Summary Information'!L10,"n/a")</f>
        <v>-5.4129536258122682E-2</v>
      </c>
      <c r="M94" s="272">
        <f>IFERROR(M92/'Summary Information'!M10,"n/a")</f>
        <v>-4.9300597610040069E-2</v>
      </c>
      <c r="N94" s="163">
        <f>IFERROR(N92/'Summary Information'!N10,"n/a")</f>
        <v>-4.1305376177278072E-2</v>
      </c>
      <c r="O94" s="163">
        <f>IFERROR(O92/'Summary Information'!O10,"n/a")</f>
        <v>-5.2756691459513713E-2</v>
      </c>
      <c r="P94" s="163">
        <f>IFERROR(P92/'Summary Information'!P10,"n/a")</f>
        <v>-5.2369182528208789E-2</v>
      </c>
      <c r="Q94" s="163">
        <f>IFERROR(Q92/'Summary Information'!Q10,"n/a")</f>
        <v>-5.8712134098078822E-2</v>
      </c>
      <c r="R94" s="272">
        <f>IFERROR(R92/'Summary Information'!R10,"n/a")</f>
        <v>-5.1206285758113694E-2</v>
      </c>
      <c r="S94" s="163">
        <f>IFERROR(S92/'Summary Information'!S10,"n/a")</f>
        <v>-4.697435876681684E-2</v>
      </c>
      <c r="T94" s="163">
        <f>IFERROR(T92/'Summary Information'!T10,"n/a")</f>
        <v>-4.7915633863483062E-2</v>
      </c>
      <c r="U94" s="163">
        <f>IFERROR(U92/'Summary Information'!U10,"n/a")</f>
        <v>-4.2964784501016692E-2</v>
      </c>
      <c r="V94" s="163">
        <f>IFERROR(V92/'Summary Information'!V10,"n/a")</f>
        <v>-4.1601731884369234E-2</v>
      </c>
      <c r="W94" s="272">
        <f>IFERROR(W92/'Summary Information'!W10,"n/a")</f>
        <v>-4.4924226014133248E-2</v>
      </c>
      <c r="X94" s="163">
        <f>IFERROR(X92/'Summary Information'!X10,"n/a")</f>
        <v>-4.3745796393818766E-2</v>
      </c>
      <c r="Y94" s="163">
        <f>IFERROR(Y92/'Summary Information'!Y10,"n/a")</f>
        <v>-4.854770871374773E-2</v>
      </c>
      <c r="Z94" s="163">
        <f>IFERROR(Z92/'Summary Information'!Z10,"n/a")</f>
        <v>-4.6032357277339238E-2</v>
      </c>
      <c r="AA94" s="163">
        <f>IFERROR(AA92/'Summary Information'!AA10,"n/a")</f>
        <v>-5.273514540222482E-2</v>
      </c>
      <c r="AB94" s="272">
        <f>IFERROR(AB92/'Summary Information'!AB10,"n/a")</f>
        <v>-4.7648987685774073E-2</v>
      </c>
      <c r="AC94" s="163">
        <f>IFERROR(AC92/'Summary Information'!AC10,"n/a")</f>
        <v>-6.7624514967897217E-2</v>
      </c>
    </row>
    <row r="95" spans="2:30">
      <c r="B95" s="242"/>
      <c r="C95" s="242"/>
      <c r="D95" s="145"/>
      <c r="E95" s="145"/>
      <c r="F95" s="145"/>
      <c r="G95" s="145"/>
      <c r="H95" s="262"/>
      <c r="I95" s="145"/>
      <c r="J95" s="145"/>
      <c r="K95" s="145"/>
      <c r="L95" s="145"/>
      <c r="M95" s="262"/>
      <c r="N95" s="145"/>
      <c r="O95" s="145"/>
      <c r="P95" s="145"/>
      <c r="Q95" s="145"/>
      <c r="R95" s="262"/>
      <c r="S95" s="145"/>
      <c r="T95" s="145"/>
      <c r="U95" s="145"/>
      <c r="V95" s="145"/>
      <c r="W95" s="262"/>
      <c r="X95" s="145"/>
      <c r="Y95" s="145"/>
      <c r="Z95" s="145"/>
      <c r="AA95" s="145"/>
      <c r="AB95" s="262"/>
      <c r="AC95" s="145"/>
    </row>
    <row r="96" spans="2:30">
      <c r="B96" s="151" t="s">
        <v>140</v>
      </c>
      <c r="C96" s="94"/>
      <c r="D96" s="153">
        <f>'Adjusted EBITDA by Segment'!$G$35</f>
        <v>-39.918000000000006</v>
      </c>
      <c r="E96" s="153">
        <f>'Adjusted EBITDA by Segment'!$G$67</f>
        <v>-40.018000000000001</v>
      </c>
      <c r="F96" s="153">
        <f>'Adjusted EBITDA by Segment'!$G$99</f>
        <v>-54.796000000000006</v>
      </c>
      <c r="G96" s="153">
        <f>'Adjusted EBITDA by Segment'!$G$131</f>
        <v>-46.945999999999913</v>
      </c>
      <c r="H96" s="152">
        <f>SUM(D96:G96)</f>
        <v>-181.67799999999994</v>
      </c>
      <c r="I96" s="153">
        <f>'Adjusted EBITDA by Segment'!$G$195</f>
        <v>-39.703999999999986</v>
      </c>
      <c r="J96" s="153">
        <f>'Adjusted EBITDA by Segment'!$G$227</f>
        <v>-39.566000000000003</v>
      </c>
      <c r="K96" s="153">
        <f>'Adjusted EBITDA by Segment'!$G$259</f>
        <v>-40.603999999999992</v>
      </c>
      <c r="L96" s="153">
        <f>'Adjusted EBITDA by Segment'!$G$291</f>
        <v>-50.882999999999988</v>
      </c>
      <c r="M96" s="152">
        <f>SUM(I96:L96)</f>
        <v>-170.75699999999995</v>
      </c>
      <c r="N96" s="153">
        <f>'Adjusted EBITDA by Segment'!$G$355</f>
        <v>-37.487000000000009</v>
      </c>
      <c r="O96" s="153">
        <f>'Adjusted EBITDA by Segment'!$G$387</f>
        <v>-48.22699999999999</v>
      </c>
      <c r="P96" s="153">
        <f>'Adjusted EBITDA by Segment'!$G$419</f>
        <v>-48.716999999999999</v>
      </c>
      <c r="Q96" s="153">
        <f>'Adjusted EBITDA by Segment'!$G$452</f>
        <v>-53.646999999999977</v>
      </c>
      <c r="R96" s="152">
        <f>SUM(N96:Q96)</f>
        <v>-188.07799999999997</v>
      </c>
      <c r="S96" s="153">
        <f>'Adjusted EBITDA by Segment'!G516</f>
        <v>-47.097999999999985</v>
      </c>
      <c r="T96" s="153">
        <f>'Adjusted EBITDA by Segment'!G548</f>
        <v>-48.79399999999999</v>
      </c>
      <c r="U96" s="153">
        <f>'Adjusted EBITDA by Segment'!G580</f>
        <v>-42.889999999999986</v>
      </c>
      <c r="V96" s="153">
        <f>'Adjusted EBITDA by Segment'!G614</f>
        <v>-39.624000000000009</v>
      </c>
      <c r="W96" s="152">
        <f>SUM(S96:V96)</f>
        <v>-178.40599999999995</v>
      </c>
      <c r="X96" s="153">
        <f>'Adjusted EBITDA by Segment'!G684</f>
        <v>-47.11694951999965</v>
      </c>
      <c r="Y96" s="153">
        <f>'Adjusted EBITDA by Segment'!G718</f>
        <v>-49.75800000000001</v>
      </c>
      <c r="Z96" s="153">
        <f>'Adjusted EBITDA by Segment'!G751</f>
        <v>-46.500000000000007</v>
      </c>
      <c r="AA96" s="153">
        <f>'Adjusted EBITDA by Segment'!G783</f>
        <v>-50.851000000000013</v>
      </c>
      <c r="AB96" s="152">
        <f>SUM(X96:AA96)</f>
        <v>-194.22594951999969</v>
      </c>
      <c r="AC96" s="153">
        <f>'Adjusted EBITDA by Segment'!G850</f>
        <v>-45.805999999999997</v>
      </c>
      <c r="AD96" s="350"/>
    </row>
    <row r="97" spans="2:30">
      <c r="B97" s="107" t="s">
        <v>1</v>
      </c>
      <c r="C97" s="242"/>
      <c r="D97" s="145" t="s">
        <v>30</v>
      </c>
      <c r="E97" s="145" t="s">
        <v>30</v>
      </c>
      <c r="F97" s="145" t="s">
        <v>30</v>
      </c>
      <c r="G97" s="145" t="s">
        <v>30</v>
      </c>
      <c r="H97" s="262" t="s">
        <v>30</v>
      </c>
      <c r="I97" s="145">
        <f t="shared" ref="I97" si="219">IFERROR((I96-D96)/ABS(D96),"n/a")</f>
        <v>5.3609900295610979E-3</v>
      </c>
      <c r="J97" s="145">
        <f t="shared" ref="J97" si="220">IFERROR((J96-E96)/ABS(E96),"n/a")</f>
        <v>1.1294917287220705E-2</v>
      </c>
      <c r="K97" s="145">
        <f t="shared" ref="K97" si="221">IFERROR((K96-F96)/ABS(F96),"n/a")</f>
        <v>0.25899700708080903</v>
      </c>
      <c r="L97" s="145">
        <f t="shared" ref="L97" si="222">IFERROR((L96-G96)/ABS(G96),"n/a")</f>
        <v>-8.3862309887958147E-2</v>
      </c>
      <c r="M97" s="262">
        <f t="shared" ref="M97" si="223">IFERROR((M96-H96)/ABS(H96),"n/a")</f>
        <v>6.0111846233445967E-2</v>
      </c>
      <c r="N97" s="145">
        <f t="shared" ref="N97" si="224">IFERROR((N96-I96)/ABS(I96),"n/a")</f>
        <v>5.58382026999793E-2</v>
      </c>
      <c r="O97" s="145">
        <f t="shared" ref="O97" si="225">IFERROR((O96-J96)/ABS(J96),"n/a")</f>
        <v>-0.21890006571298556</v>
      </c>
      <c r="P97" s="145">
        <f t="shared" ref="P97" si="226">IFERROR((P96-K96)/ABS(K96),"n/a")</f>
        <v>-0.19980790069943868</v>
      </c>
      <c r="Q97" s="145">
        <f t="shared" ref="Q97" si="227">IFERROR((Q96-L96)/ABS(L96),"n/a")</f>
        <v>-5.4320696499813088E-2</v>
      </c>
      <c r="R97" s="262">
        <f t="shared" ref="R97:AB97" si="228">IFERROR((R96-M96)/ABS(M96),"n/a")</f>
        <v>-0.10143654432907601</v>
      </c>
      <c r="S97" s="145">
        <f t="shared" si="228"/>
        <v>-0.25638221250033272</v>
      </c>
      <c r="T97" s="145">
        <f t="shared" si="228"/>
        <v>-1.175689966201506E-2</v>
      </c>
      <c r="U97" s="145">
        <f t="shared" si="228"/>
        <v>0.11960917133649471</v>
      </c>
      <c r="V97" s="145">
        <f t="shared" si="228"/>
        <v>0.26139392696702468</v>
      </c>
      <c r="W97" s="262">
        <f t="shared" si="228"/>
        <v>5.1425472410383068E-2</v>
      </c>
      <c r="X97" s="145">
        <f t="shared" si="228"/>
        <v>-4.0234234998653149E-4</v>
      </c>
      <c r="Y97" s="145">
        <f t="shared" si="228"/>
        <v>-1.9756527441899006E-2</v>
      </c>
      <c r="Z97" s="145">
        <f t="shared" si="228"/>
        <v>-8.4168803916997478E-2</v>
      </c>
      <c r="AA97" s="145">
        <f t="shared" si="228"/>
        <v>-0.28333838077932572</v>
      </c>
      <c r="AB97" s="262">
        <f t="shared" si="228"/>
        <v>-8.8673864780331055E-2</v>
      </c>
      <c r="AC97" s="145">
        <f>IFERROR((AC96-X96)/ABS(X96),"n/a")</f>
        <v>2.78233105783556E-2</v>
      </c>
      <c r="AD97" s="366"/>
    </row>
    <row r="98" spans="2:30">
      <c r="B98" s="108" t="s">
        <v>81</v>
      </c>
      <c r="C98" s="360"/>
      <c r="D98" s="163">
        <f>D96/'Consolidated P&amp;L'!D10</f>
        <v>-5.619499175052229E-2</v>
      </c>
      <c r="E98" s="163">
        <f>E96/'Consolidated P&amp;L'!E10</f>
        <v>-5.6595261430282665E-2</v>
      </c>
      <c r="F98" s="163">
        <f>F96/'Consolidated P&amp;L'!F10</f>
        <v>-6.9803643812372473E-2</v>
      </c>
      <c r="G98" s="163">
        <f>G96/'Consolidated P&amp;L'!G10</f>
        <v>-6.1896882478195699E-2</v>
      </c>
      <c r="H98" s="272">
        <f>H96/'Consolidated P&amp;L'!H10</f>
        <v>-6.1359129128480024E-2</v>
      </c>
      <c r="I98" s="163">
        <f>I96/'Consolidated P&amp;L'!I10</f>
        <v>-4.6191988068078019E-2</v>
      </c>
      <c r="J98" s="163">
        <f>J96/'Consolidated P&amp;L'!J10</f>
        <v>-4.6810262623012112E-2</v>
      </c>
      <c r="K98" s="163">
        <f>K96/'Consolidated P&amp;L'!K10</f>
        <v>-4.8396799403466889E-2</v>
      </c>
      <c r="L98" s="163">
        <f>L96/'Consolidated P&amp;L'!L10</f>
        <v>-6.1332825470907786E-2</v>
      </c>
      <c r="M98" s="272">
        <f>M96/'Consolidated P&amp;L'!M10</f>
        <v>-5.0618857231060126E-2</v>
      </c>
      <c r="N98" s="163">
        <f>N96/'Consolidated P&amp;L'!N10</f>
        <v>-4.0953599321791712E-2</v>
      </c>
      <c r="O98" s="163">
        <f>O96/'Consolidated P&amp;L'!O10</f>
        <v>-5.3546109921246893E-2</v>
      </c>
      <c r="P98" s="163">
        <f>P96/'Consolidated P&amp;L'!P10</f>
        <v>-5.4093576991492399E-2</v>
      </c>
      <c r="Q98" s="163">
        <f>Q96/'Consolidated P&amp;L'!Q10</f>
        <v>-6.083378124922037E-2</v>
      </c>
      <c r="R98" s="272">
        <f>R96/'Consolidated P&amp;L'!R10</f>
        <v>-5.2265898639538191E-2</v>
      </c>
      <c r="S98" s="163">
        <f>S96/'Consolidated P&amp;L'!S10</f>
        <v>-4.7652243241137655E-2</v>
      </c>
      <c r="T98" s="163">
        <f>T96/'Consolidated P&amp;L'!T10</f>
        <v>-4.9568457581249441E-2</v>
      </c>
      <c r="U98" s="163">
        <f>U96/'Consolidated P&amp;L'!U10</f>
        <v>-4.4203598331620755E-2</v>
      </c>
      <c r="V98" s="163">
        <f>V96/'Consolidated P&amp;L'!V10</f>
        <v>-4.2886464192997548E-2</v>
      </c>
      <c r="W98" s="272">
        <f>W96/'Consolidated P&amp;L'!W10</f>
        <v>-4.6136031926533809E-2</v>
      </c>
      <c r="X98" s="163">
        <f>X96/'Consolidated P&amp;L'!X10</f>
        <v>-4.4900589345292494E-2</v>
      </c>
      <c r="Y98" s="163">
        <f>Y96/'Consolidated P&amp;L'!Y10</f>
        <v>-4.9757701453791291E-2</v>
      </c>
      <c r="Z98" s="163">
        <f>Z96/'Consolidated P&amp;L'!Z10</f>
        <v>-4.7246542619937638E-2</v>
      </c>
      <c r="AA98" s="163">
        <f>AA96/'Consolidated P&amp;L'!AA10</f>
        <v>-5.4015124659560383E-2</v>
      </c>
      <c r="AB98" s="272">
        <f>AB96/'Consolidated P&amp;L'!AB10</f>
        <v>-4.886202160107142E-2</v>
      </c>
      <c r="AC98" s="163">
        <f>AC96/'Consolidated P&amp;L'!AC10</f>
        <v>-6.9510771999629725E-2</v>
      </c>
    </row>
    <row r="99" spans="2:30" s="33" customFormat="1">
      <c r="B99" s="60"/>
      <c r="C99" s="60"/>
      <c r="D99" s="44"/>
      <c r="E99" s="44"/>
      <c r="F99" s="44"/>
      <c r="G99" s="44"/>
      <c r="H99" s="273"/>
      <c r="I99" s="44"/>
      <c r="J99" s="44"/>
      <c r="K99" s="44"/>
      <c r="L99" s="44"/>
      <c r="M99" s="273"/>
      <c r="N99" s="44"/>
      <c r="O99" s="44"/>
      <c r="P99" s="44"/>
      <c r="Q99" s="44"/>
      <c r="R99" s="273"/>
      <c r="S99" s="44"/>
      <c r="T99" s="44"/>
      <c r="U99" s="44"/>
      <c r="V99" s="44"/>
      <c r="W99" s="273"/>
      <c r="X99" s="44"/>
      <c r="Y99" s="44"/>
      <c r="Z99" s="44"/>
      <c r="AA99" s="44"/>
      <c r="AB99" s="273"/>
      <c r="AC99" s="44"/>
    </row>
    <row r="100" spans="2:30" s="33" customFormat="1">
      <c r="B100" s="202" t="s">
        <v>62</v>
      </c>
      <c r="C100" s="358"/>
      <c r="D100" s="159">
        <v>8.7170000000000005</v>
      </c>
      <c r="E100" s="159">
        <v>14.27</v>
      </c>
      <c r="F100" s="159">
        <v>14.862</v>
      </c>
      <c r="G100" s="159">
        <v>12.500999999999999</v>
      </c>
      <c r="H100" s="155">
        <f>SUM(D100:G100)</f>
        <v>50.35</v>
      </c>
      <c r="I100" s="159">
        <v>12.039</v>
      </c>
      <c r="J100" s="159">
        <v>17.202000000000002</v>
      </c>
      <c r="K100" s="159">
        <v>16.195</v>
      </c>
      <c r="L100" s="159">
        <v>15.451000000000001</v>
      </c>
      <c r="M100" s="155">
        <f>SUM(I100:L100)</f>
        <v>60.887</v>
      </c>
      <c r="N100" s="159">
        <v>16.978999999999999</v>
      </c>
      <c r="O100" s="159">
        <v>14.231</v>
      </c>
      <c r="P100" s="159">
        <v>18.995999999999999</v>
      </c>
      <c r="Q100" s="159">
        <v>14.96</v>
      </c>
      <c r="R100" s="155">
        <f>SUM(N100:Q100)</f>
        <v>65.165999999999997</v>
      </c>
      <c r="S100" s="159">
        <v>15.885</v>
      </c>
      <c r="T100" s="159">
        <v>22.454000000000001</v>
      </c>
      <c r="U100" s="159">
        <v>22.209</v>
      </c>
      <c r="V100" s="159">
        <v>20.914999999999992</v>
      </c>
      <c r="W100" s="155">
        <f>SUM(S100:V100)</f>
        <v>81.462999999999994</v>
      </c>
      <c r="X100" s="159">
        <v>16.891999999999999</v>
      </c>
      <c r="Y100" s="159">
        <v>11.460699999999999</v>
      </c>
      <c r="Z100" s="159">
        <v>11.519</v>
      </c>
      <c r="AA100" s="159">
        <v>11.328300000000006</v>
      </c>
      <c r="AB100" s="155">
        <f>SUM(X100:AA100)</f>
        <v>51.2</v>
      </c>
      <c r="AC100" s="159">
        <v>18.315000000000001</v>
      </c>
      <c r="AD100" s="369"/>
    </row>
    <row r="101" spans="2:30" s="33" customFormat="1">
      <c r="B101" s="169" t="s">
        <v>29</v>
      </c>
      <c r="C101" s="361"/>
      <c r="D101" s="162">
        <f>D100/'Summary Information'!D$10</f>
        <v>1.227145004983473E-2</v>
      </c>
      <c r="E101" s="162">
        <f>E100/'Summary Information'!E$10</f>
        <v>2.0181277940180258E-2</v>
      </c>
      <c r="F101" s="162">
        <f>F100/'Summary Information'!F$10</f>
        <v>1.8932435840927797E-2</v>
      </c>
      <c r="G101" s="162">
        <f>G100/'Summary Information'!G$10</f>
        <v>1.6482190769393043E-2</v>
      </c>
      <c r="H101" s="270">
        <f>H100/'Summary Information'!H$10</f>
        <v>1.7004987679405156E-2</v>
      </c>
      <c r="I101" s="162">
        <f>I100/'Summary Information'!I$10</f>
        <v>1.4006280081392089E-2</v>
      </c>
      <c r="J101" s="162">
        <f>J100/'Summary Information'!J$10</f>
        <v>2.0351567953319879E-2</v>
      </c>
      <c r="K101" s="162">
        <f>K100/'Summary Information'!K$10</f>
        <v>1.9303176197890515E-2</v>
      </c>
      <c r="L101" s="162">
        <f>L100/'Summary Information'!L$10</f>
        <v>1.8624166938879319E-2</v>
      </c>
      <c r="M101" s="270">
        <f>M100/'Summary Information'!M$10</f>
        <v>1.8049218247143946E-2</v>
      </c>
      <c r="N101" s="162">
        <f>N100/'Summary Information'!N10</f>
        <v>1.8549128041313024E-2</v>
      </c>
      <c r="O101" s="162">
        <f>O100/'Summary Information'!O10</f>
        <v>1.5800582459810163E-2</v>
      </c>
      <c r="P101" s="162">
        <f>P100/'Summary Information'!P10</f>
        <v>2.1092464407299085E-2</v>
      </c>
      <c r="Q101" s="162">
        <f>Q100/'Summary Information'!Q10</f>
        <v>1.6964105494964063E-2</v>
      </c>
      <c r="R101" s="270">
        <f>R100/'Summary Information'!R$10</f>
        <v>1.8109292691033223E-2</v>
      </c>
      <c r="S101" s="162">
        <f>S100/'Summary Information'!S10</f>
        <v>1.6071932648636288E-2</v>
      </c>
      <c r="T101" s="162">
        <f>T100/'Summary Information'!T10</f>
        <v>2.28103895259535E-2</v>
      </c>
      <c r="U101" s="162">
        <f>U100/'Summary Information'!U10</f>
        <v>2.2889198306061218E-2</v>
      </c>
      <c r="V101" s="162">
        <f>V100/'Summary Information'!V10</f>
        <v>2.2637048218164323E-2</v>
      </c>
      <c r="W101" s="270">
        <f>W100/'Summary Information'!W$10</f>
        <v>2.1066441536894638E-2</v>
      </c>
      <c r="X101" s="162">
        <f>X100/'Summary Information'!X10</f>
        <v>1.6097407895618077E-2</v>
      </c>
      <c r="Y101" s="162">
        <f>Y100/'Summary Information'!Y10</f>
        <v>1.1460631236212583E-2</v>
      </c>
      <c r="Z101" s="162">
        <f>Z100/'Summary Information'!Z10</f>
        <v>1.170393385890455E-2</v>
      </c>
      <c r="AA101" s="162">
        <f>AA100/'Summary Information'!AA10</f>
        <v>1.2033185909439303E-2</v>
      </c>
      <c r="AB101" s="270">
        <f>AB100/'Summary Information'!AB$10</f>
        <v>1.288054202930927E-2</v>
      </c>
      <c r="AC101" s="162">
        <f>AC100/'Summary Information'!AC10</f>
        <v>2.7793079272872955E-2</v>
      </c>
      <c r="AD101" s="367"/>
    </row>
    <row r="102" spans="2:30" s="33" customFormat="1">
      <c r="B102" s="60"/>
      <c r="C102" s="60"/>
      <c r="D102" s="170"/>
      <c r="E102" s="170"/>
      <c r="F102" s="171"/>
      <c r="I102" s="170"/>
      <c r="J102" s="170"/>
      <c r="K102" s="171"/>
      <c r="N102" s="170"/>
      <c r="O102" s="170"/>
      <c r="P102" s="171"/>
      <c r="S102" s="170"/>
      <c r="T102" s="170"/>
      <c r="U102" s="170"/>
      <c r="V102" s="170"/>
      <c r="X102" s="170"/>
      <c r="Y102" s="170"/>
      <c r="Z102" s="170"/>
      <c r="AA102" s="170"/>
      <c r="AC102" s="170"/>
    </row>
    <row r="103" spans="2:30">
      <c r="B103" s="172"/>
      <c r="C103" s="172"/>
      <c r="D103" s="184"/>
      <c r="E103" s="184"/>
      <c r="F103" s="185"/>
      <c r="G103" s="186"/>
      <c r="H103" s="186"/>
      <c r="I103" s="184"/>
      <c r="J103" s="184"/>
      <c r="K103" s="185"/>
      <c r="L103" s="186"/>
      <c r="M103" s="186"/>
      <c r="N103" s="184"/>
      <c r="O103" s="184"/>
      <c r="P103" s="185"/>
      <c r="Q103" s="186"/>
      <c r="R103" s="186"/>
      <c r="S103" s="184"/>
      <c r="T103" s="184"/>
      <c r="U103" s="184"/>
      <c r="V103" s="184"/>
      <c r="W103" s="186"/>
      <c r="X103" s="184"/>
      <c r="Y103" s="184"/>
      <c r="Z103" s="184"/>
      <c r="AA103" s="184"/>
      <c r="AB103" s="186"/>
      <c r="AC103" s="184"/>
    </row>
    <row r="104" spans="2:30" ht="14.25">
      <c r="B104" s="31" t="s">
        <v>215</v>
      </c>
      <c r="C104" s="31"/>
      <c r="D104" s="31">
        <f>'Non-GAAP Financial Measures'!$B$57</f>
        <v>43959</v>
      </c>
      <c r="E104" s="44"/>
      <c r="F104" s="44"/>
      <c r="G104" s="44"/>
      <c r="H104" s="44"/>
      <c r="I104" s="250"/>
      <c r="J104" s="44"/>
      <c r="K104" s="44"/>
      <c r="L104" s="44"/>
      <c r="M104" s="44"/>
      <c r="N104" s="250"/>
      <c r="O104" s="250"/>
      <c r="P104" s="44"/>
      <c r="Q104" s="44"/>
      <c r="R104" s="44"/>
      <c r="S104" s="250"/>
      <c r="T104" s="250"/>
      <c r="U104" s="250"/>
      <c r="V104" s="250"/>
      <c r="W104" s="44"/>
      <c r="X104" s="250"/>
      <c r="Y104" s="250"/>
      <c r="Z104" s="250"/>
      <c r="AA104" s="250"/>
      <c r="AB104" s="44"/>
      <c r="AC104" s="346"/>
    </row>
    <row r="105" spans="2:30">
      <c r="B105" s="10"/>
      <c r="C105" s="10"/>
      <c r="D105" s="27"/>
      <c r="E105" s="30"/>
      <c r="G105" s="27"/>
      <c r="H105" s="27"/>
      <c r="I105" s="27"/>
      <c r="J105" s="30"/>
      <c r="L105" s="27"/>
      <c r="M105" s="27"/>
      <c r="N105" s="27"/>
      <c r="O105" s="27"/>
      <c r="Q105" s="27"/>
      <c r="R105" s="27"/>
      <c r="S105" s="27"/>
      <c r="T105" s="27"/>
      <c r="U105" s="27"/>
      <c r="V105" s="27"/>
      <c r="W105" s="27"/>
      <c r="X105" s="27"/>
      <c r="Y105" s="27"/>
      <c r="Z105" s="27"/>
      <c r="AA105" s="27"/>
      <c r="AB105" s="27"/>
      <c r="AC105" s="27"/>
    </row>
    <row r="106" spans="2:30">
      <c r="B106" s="10"/>
      <c r="C106" s="10"/>
      <c r="D106" s="60"/>
      <c r="E106" s="60"/>
      <c r="I106" s="60"/>
      <c r="J106" s="60"/>
      <c r="N106" s="60"/>
      <c r="O106" s="60"/>
      <c r="S106" s="60"/>
      <c r="T106" s="60"/>
      <c r="U106" s="60"/>
      <c r="V106" s="60"/>
      <c r="X106" s="60"/>
      <c r="Y106" s="60"/>
      <c r="Z106" s="60"/>
      <c r="AA106" s="60"/>
      <c r="AC106" s="60"/>
    </row>
    <row r="107" spans="2:30">
      <c r="B107" s="10"/>
      <c r="C107" s="10"/>
      <c r="D107" s="60"/>
      <c r="E107" s="60"/>
      <c r="I107" s="60"/>
      <c r="J107" s="60"/>
      <c r="N107" s="60"/>
      <c r="O107" s="60"/>
      <c r="S107" s="60"/>
      <c r="T107" s="60"/>
      <c r="U107" s="60"/>
      <c r="V107" s="60"/>
      <c r="X107" s="60"/>
      <c r="Y107" s="60"/>
      <c r="Z107" s="60"/>
      <c r="AA107" s="60"/>
      <c r="AC107" s="60"/>
    </row>
    <row r="108" spans="2:30">
      <c r="B108" s="10"/>
      <c r="C108" s="10"/>
      <c r="D108" s="60"/>
      <c r="E108" s="60"/>
      <c r="I108" s="60"/>
      <c r="J108" s="60"/>
      <c r="N108" s="60"/>
      <c r="O108" s="60"/>
      <c r="S108" s="60"/>
      <c r="T108" s="60"/>
      <c r="U108" s="60"/>
      <c r="V108" s="60"/>
      <c r="X108" s="60"/>
      <c r="Y108" s="60"/>
      <c r="Z108" s="60"/>
      <c r="AA108" s="60"/>
      <c r="AC108" s="60"/>
    </row>
    <row r="109" spans="2:30">
      <c r="B109" s="10"/>
      <c r="C109" s="10"/>
      <c r="D109" s="60"/>
      <c r="E109" s="60"/>
      <c r="I109" s="60"/>
      <c r="J109" s="60"/>
      <c r="N109" s="60"/>
      <c r="O109" s="60"/>
      <c r="S109" s="60"/>
      <c r="T109" s="60"/>
      <c r="U109" s="60"/>
      <c r="V109" s="60"/>
      <c r="X109" s="60"/>
      <c r="Y109" s="60"/>
      <c r="Z109" s="60"/>
      <c r="AA109" s="60"/>
      <c r="AC109" s="60"/>
    </row>
    <row r="110" spans="2:30">
      <c r="B110" s="10"/>
      <c r="C110" s="10"/>
      <c r="D110" s="60"/>
      <c r="E110" s="60"/>
      <c r="I110" s="60"/>
      <c r="J110" s="60"/>
      <c r="N110" s="60"/>
      <c r="O110" s="60"/>
      <c r="S110" s="60"/>
      <c r="T110" s="60"/>
      <c r="U110" s="60"/>
      <c r="V110" s="60"/>
      <c r="X110" s="60"/>
      <c r="Y110" s="60"/>
      <c r="Z110" s="60"/>
      <c r="AA110" s="60"/>
      <c r="AC110" s="60"/>
    </row>
    <row r="111" spans="2:30">
      <c r="B111" s="10"/>
      <c r="C111" s="10"/>
      <c r="D111" s="60"/>
      <c r="E111" s="60"/>
      <c r="I111" s="60"/>
      <c r="J111" s="60"/>
      <c r="N111" s="60"/>
      <c r="O111" s="60"/>
      <c r="S111" s="60"/>
      <c r="T111" s="60"/>
      <c r="U111" s="60"/>
      <c r="V111" s="60"/>
      <c r="X111" s="60"/>
      <c r="Y111" s="60"/>
      <c r="Z111" s="60"/>
      <c r="AA111" s="60"/>
      <c r="AC111" s="60"/>
    </row>
    <row r="112" spans="2:30">
      <c r="B112" s="10"/>
      <c r="C112" s="10"/>
      <c r="D112" s="60"/>
      <c r="E112" s="60"/>
      <c r="I112" s="60"/>
      <c r="J112" s="60"/>
      <c r="N112" s="60"/>
      <c r="O112" s="60"/>
      <c r="S112" s="60"/>
      <c r="T112" s="60"/>
      <c r="U112" s="60"/>
      <c r="V112" s="60"/>
      <c r="X112" s="60"/>
      <c r="Y112" s="60"/>
      <c r="Z112" s="60"/>
      <c r="AA112" s="60"/>
      <c r="AC112" s="60"/>
    </row>
    <row r="113" spans="2:29">
      <c r="B113" s="10"/>
      <c r="C113" s="10"/>
      <c r="D113" s="60"/>
      <c r="E113" s="60"/>
      <c r="I113" s="60"/>
      <c r="J113" s="60"/>
      <c r="N113" s="60"/>
      <c r="O113" s="60"/>
      <c r="S113" s="60"/>
      <c r="T113" s="60"/>
      <c r="U113" s="60"/>
      <c r="V113" s="60"/>
      <c r="X113" s="60"/>
      <c r="Y113" s="60"/>
      <c r="Z113" s="60"/>
      <c r="AA113" s="60"/>
      <c r="AC113" s="60"/>
    </row>
    <row r="114" spans="2:29">
      <c r="B114" s="10"/>
      <c r="C114" s="10"/>
      <c r="D114" s="60"/>
      <c r="E114" s="60"/>
      <c r="I114" s="60"/>
      <c r="J114" s="60"/>
      <c r="N114" s="60"/>
      <c r="O114" s="60"/>
      <c r="S114" s="60"/>
      <c r="T114" s="60"/>
      <c r="U114" s="60"/>
      <c r="V114" s="60"/>
      <c r="X114" s="60"/>
      <c r="Y114" s="60"/>
      <c r="Z114" s="60"/>
      <c r="AA114" s="60"/>
      <c r="AC114" s="60"/>
    </row>
    <row r="115" spans="2:29">
      <c r="B115" s="10"/>
      <c r="C115" s="10"/>
      <c r="D115" s="60"/>
      <c r="E115" s="60"/>
      <c r="I115" s="60"/>
      <c r="J115" s="60"/>
      <c r="N115" s="60"/>
      <c r="O115" s="60"/>
      <c r="S115" s="60"/>
      <c r="T115" s="60"/>
      <c r="U115" s="60"/>
      <c r="V115" s="60"/>
      <c r="X115" s="60"/>
      <c r="Y115" s="60"/>
      <c r="Z115" s="60"/>
      <c r="AA115" s="60"/>
      <c r="AC115" s="60"/>
    </row>
    <row r="116" spans="2:29">
      <c r="B116" s="10"/>
      <c r="C116" s="10"/>
      <c r="D116" s="60"/>
      <c r="E116" s="60"/>
      <c r="I116" s="60"/>
      <c r="J116" s="60"/>
      <c r="N116" s="60"/>
      <c r="O116" s="60"/>
      <c r="S116" s="60"/>
      <c r="T116" s="60"/>
      <c r="U116" s="60"/>
      <c r="V116" s="60"/>
      <c r="X116" s="60"/>
      <c r="Y116" s="60"/>
      <c r="Z116" s="60"/>
      <c r="AA116" s="60"/>
      <c r="AC116" s="60"/>
    </row>
    <row r="117" spans="2:29">
      <c r="B117" s="10"/>
      <c r="C117" s="10"/>
      <c r="D117" s="60"/>
      <c r="E117" s="60"/>
      <c r="I117" s="60"/>
      <c r="J117" s="60"/>
      <c r="N117" s="60"/>
      <c r="O117" s="60"/>
      <c r="S117" s="60"/>
      <c r="T117" s="60"/>
      <c r="U117" s="60"/>
      <c r="V117" s="60"/>
      <c r="X117" s="60"/>
      <c r="Y117" s="60"/>
      <c r="Z117" s="60"/>
      <c r="AA117" s="60"/>
      <c r="AC117" s="60"/>
    </row>
    <row r="118" spans="2:29">
      <c r="B118" s="10"/>
      <c r="C118" s="10"/>
      <c r="D118" s="60"/>
      <c r="E118" s="60"/>
      <c r="I118" s="60"/>
      <c r="J118" s="60"/>
      <c r="N118" s="60"/>
      <c r="O118" s="60"/>
      <c r="S118" s="60"/>
      <c r="T118" s="60"/>
      <c r="U118" s="60"/>
      <c r="V118" s="60"/>
      <c r="X118" s="60"/>
      <c r="Y118" s="60"/>
      <c r="Z118" s="60"/>
      <c r="AA118" s="60"/>
      <c r="AC118" s="60"/>
    </row>
    <row r="119" spans="2:29">
      <c r="B119" s="10"/>
      <c r="C119" s="10"/>
      <c r="D119" s="60"/>
      <c r="E119" s="60"/>
      <c r="I119" s="60"/>
      <c r="J119" s="60"/>
      <c r="N119" s="60"/>
      <c r="O119" s="60"/>
      <c r="S119" s="60"/>
      <c r="T119" s="60"/>
      <c r="U119" s="60"/>
      <c r="V119" s="60"/>
      <c r="X119" s="60"/>
      <c r="Y119" s="60"/>
      <c r="Z119" s="60"/>
      <c r="AA119" s="60"/>
      <c r="AC119" s="60"/>
    </row>
    <row r="120" spans="2:29">
      <c r="B120" s="10"/>
      <c r="C120" s="10"/>
      <c r="D120" s="60"/>
      <c r="E120" s="60"/>
      <c r="I120" s="60"/>
      <c r="J120" s="60"/>
      <c r="N120" s="60"/>
      <c r="O120" s="60"/>
      <c r="S120" s="60"/>
      <c r="T120" s="60"/>
      <c r="U120" s="60"/>
      <c r="V120" s="60"/>
      <c r="X120" s="60"/>
      <c r="Y120" s="60"/>
      <c r="Z120" s="60"/>
      <c r="AA120" s="60"/>
      <c r="AC120" s="60"/>
    </row>
    <row r="121" spans="2:29">
      <c r="B121" s="10"/>
      <c r="C121" s="10"/>
      <c r="D121" s="60"/>
      <c r="E121" s="60"/>
      <c r="I121" s="60"/>
      <c r="J121" s="60"/>
      <c r="N121" s="60"/>
      <c r="O121" s="60"/>
      <c r="S121" s="60"/>
      <c r="T121" s="60"/>
      <c r="U121" s="60"/>
      <c r="V121" s="60"/>
      <c r="X121" s="60"/>
      <c r="Y121" s="60"/>
      <c r="Z121" s="60"/>
      <c r="AA121" s="60"/>
      <c r="AC121" s="60"/>
    </row>
    <row r="122" spans="2:29">
      <c r="B122" s="10"/>
      <c r="C122" s="10"/>
      <c r="D122" s="60"/>
      <c r="E122" s="60"/>
      <c r="I122" s="60"/>
      <c r="J122" s="60"/>
      <c r="N122" s="60"/>
      <c r="O122" s="60"/>
      <c r="S122" s="60"/>
      <c r="T122" s="60"/>
      <c r="U122" s="60"/>
      <c r="V122" s="60"/>
      <c r="X122" s="60"/>
      <c r="Y122" s="60"/>
      <c r="Z122" s="60"/>
      <c r="AA122" s="60"/>
      <c r="AC122" s="60"/>
    </row>
    <row r="123" spans="2:29">
      <c r="B123" s="10"/>
      <c r="C123" s="10"/>
      <c r="D123" s="60"/>
      <c r="E123" s="60"/>
      <c r="I123" s="60"/>
      <c r="J123" s="60"/>
      <c r="N123" s="60"/>
      <c r="O123" s="60"/>
      <c r="S123" s="60"/>
      <c r="T123" s="60"/>
      <c r="U123" s="60"/>
      <c r="V123" s="60"/>
      <c r="X123" s="60"/>
      <c r="Y123" s="60"/>
      <c r="Z123" s="60"/>
      <c r="AA123" s="60"/>
      <c r="AC123" s="60"/>
    </row>
    <row r="124" spans="2:29">
      <c r="B124" s="10"/>
      <c r="C124" s="10"/>
      <c r="D124" s="60"/>
      <c r="E124" s="60"/>
      <c r="I124" s="60"/>
      <c r="J124" s="60"/>
      <c r="N124" s="60"/>
      <c r="O124" s="60"/>
      <c r="S124" s="60"/>
      <c r="T124" s="60"/>
      <c r="U124" s="60"/>
      <c r="V124" s="60"/>
      <c r="X124" s="60"/>
      <c r="Y124" s="60"/>
      <c r="Z124" s="60"/>
      <c r="AA124" s="60"/>
      <c r="AC124" s="60"/>
    </row>
    <row r="125" spans="2:29">
      <c r="B125" s="10"/>
      <c r="C125" s="10"/>
      <c r="D125" s="60"/>
      <c r="E125" s="60"/>
      <c r="I125" s="60"/>
      <c r="J125" s="60"/>
      <c r="N125" s="60"/>
      <c r="O125" s="60"/>
      <c r="S125" s="60"/>
      <c r="T125" s="60"/>
      <c r="U125" s="60"/>
      <c r="V125" s="60"/>
      <c r="X125" s="60"/>
      <c r="Y125" s="60"/>
      <c r="Z125" s="60"/>
      <c r="AA125" s="60"/>
      <c r="AC125" s="60"/>
    </row>
    <row r="126" spans="2:29">
      <c r="B126" s="10"/>
      <c r="C126" s="10"/>
      <c r="D126" s="60"/>
      <c r="E126" s="60"/>
      <c r="I126" s="60"/>
      <c r="J126" s="60"/>
      <c r="N126" s="60"/>
      <c r="O126" s="60"/>
      <c r="S126" s="60"/>
      <c r="T126" s="60"/>
      <c r="U126" s="60"/>
      <c r="V126" s="60"/>
      <c r="X126" s="60"/>
      <c r="Y126" s="60"/>
      <c r="Z126" s="60"/>
      <c r="AA126" s="60"/>
      <c r="AC126" s="60"/>
    </row>
    <row r="127" spans="2:29">
      <c r="B127" s="10"/>
      <c r="C127" s="10"/>
      <c r="D127" s="60"/>
      <c r="E127" s="60"/>
      <c r="I127" s="60"/>
      <c r="J127" s="60"/>
      <c r="N127" s="60"/>
      <c r="O127" s="60"/>
      <c r="S127" s="60"/>
      <c r="T127" s="60"/>
      <c r="U127" s="60"/>
      <c r="V127" s="60"/>
      <c r="X127" s="60"/>
      <c r="Y127" s="60"/>
      <c r="Z127" s="60"/>
      <c r="AA127" s="60"/>
      <c r="AC127" s="60"/>
    </row>
    <row r="128" spans="2:29">
      <c r="B128" s="10"/>
      <c r="C128" s="10"/>
      <c r="D128" s="60"/>
      <c r="E128" s="60"/>
      <c r="I128" s="60"/>
      <c r="J128" s="60"/>
      <c r="N128" s="60"/>
      <c r="O128" s="60"/>
      <c r="S128" s="60"/>
      <c r="T128" s="60"/>
      <c r="U128" s="60"/>
      <c r="V128" s="60"/>
      <c r="X128" s="60"/>
      <c r="Y128" s="60"/>
      <c r="Z128" s="60"/>
      <c r="AA128" s="60"/>
      <c r="AC128" s="60"/>
    </row>
    <row r="129" spans="2:29">
      <c r="B129" s="10"/>
      <c r="C129" s="10"/>
      <c r="D129" s="60"/>
      <c r="E129" s="60"/>
      <c r="I129" s="60"/>
      <c r="J129" s="60"/>
      <c r="N129" s="60"/>
      <c r="O129" s="60"/>
      <c r="S129" s="60"/>
      <c r="T129" s="60"/>
      <c r="U129" s="60"/>
      <c r="V129" s="60"/>
      <c r="X129" s="60"/>
      <c r="Y129" s="60"/>
      <c r="Z129" s="60"/>
      <c r="AA129" s="60"/>
      <c r="AC129" s="60"/>
    </row>
    <row r="130" spans="2:29">
      <c r="B130" s="10"/>
      <c r="C130" s="10"/>
      <c r="D130" s="60"/>
      <c r="E130" s="60"/>
      <c r="I130" s="60"/>
      <c r="J130" s="60"/>
      <c r="N130" s="60"/>
      <c r="O130" s="60"/>
      <c r="S130" s="60"/>
      <c r="T130" s="60"/>
      <c r="U130" s="60"/>
      <c r="V130" s="60"/>
      <c r="X130" s="60"/>
      <c r="Y130" s="60"/>
      <c r="Z130" s="60"/>
      <c r="AA130" s="60"/>
      <c r="AC130" s="60"/>
    </row>
    <row r="131" spans="2:29">
      <c r="B131" s="10"/>
      <c r="C131" s="10"/>
      <c r="D131" s="60"/>
      <c r="E131" s="60"/>
      <c r="I131" s="60"/>
      <c r="J131" s="60"/>
      <c r="N131" s="60"/>
      <c r="O131" s="60"/>
      <c r="S131" s="60"/>
      <c r="T131" s="60"/>
      <c r="U131" s="60"/>
      <c r="V131" s="60"/>
      <c r="X131" s="60"/>
      <c r="Y131" s="60"/>
      <c r="Z131" s="60"/>
      <c r="AA131" s="60"/>
      <c r="AC131" s="60"/>
    </row>
    <row r="132" spans="2:29">
      <c r="B132" s="10"/>
      <c r="C132" s="10"/>
      <c r="D132" s="60"/>
      <c r="E132" s="60"/>
      <c r="I132" s="60"/>
      <c r="J132" s="60"/>
      <c r="N132" s="60"/>
      <c r="O132" s="60"/>
      <c r="S132" s="60"/>
      <c r="T132" s="60"/>
      <c r="U132" s="60"/>
      <c r="V132" s="60"/>
      <c r="X132" s="60"/>
      <c r="Y132" s="60"/>
      <c r="Z132" s="60"/>
      <c r="AA132" s="60"/>
      <c r="AC132" s="60"/>
    </row>
    <row r="133" spans="2:29">
      <c r="B133" s="10"/>
      <c r="C133" s="10"/>
      <c r="D133" s="60"/>
      <c r="E133" s="60"/>
      <c r="I133" s="60"/>
      <c r="J133" s="60"/>
      <c r="N133" s="60"/>
      <c r="O133" s="60"/>
      <c r="S133" s="60"/>
      <c r="T133" s="60"/>
      <c r="U133" s="60"/>
      <c r="V133" s="60"/>
      <c r="X133" s="60"/>
      <c r="Y133" s="60"/>
      <c r="Z133" s="60"/>
      <c r="AA133" s="60"/>
      <c r="AC133" s="60"/>
    </row>
    <row r="134" spans="2:29">
      <c r="B134" s="10"/>
      <c r="C134" s="10"/>
      <c r="D134" s="60"/>
      <c r="E134" s="60"/>
      <c r="I134" s="60"/>
      <c r="J134" s="60"/>
      <c r="N134" s="60"/>
      <c r="O134" s="60"/>
      <c r="S134" s="60"/>
      <c r="T134" s="60"/>
      <c r="U134" s="60"/>
      <c r="V134" s="60"/>
      <c r="X134" s="60"/>
      <c r="Y134" s="60"/>
      <c r="Z134" s="60"/>
      <c r="AA134" s="60"/>
      <c r="AC134" s="60"/>
    </row>
    <row r="135" spans="2:29">
      <c r="B135" s="10"/>
      <c r="C135" s="10"/>
      <c r="D135" s="60"/>
      <c r="E135" s="60"/>
      <c r="I135" s="60"/>
      <c r="J135" s="60"/>
      <c r="N135" s="60"/>
      <c r="O135" s="60"/>
      <c r="S135" s="60"/>
      <c r="T135" s="60"/>
      <c r="U135" s="60"/>
      <c r="V135" s="60"/>
      <c r="X135" s="60"/>
      <c r="Y135" s="60"/>
      <c r="Z135" s="60"/>
      <c r="AA135" s="60"/>
      <c r="AC135" s="60"/>
    </row>
    <row r="136" spans="2:29">
      <c r="B136" s="10"/>
      <c r="C136" s="10"/>
      <c r="D136" s="60"/>
      <c r="E136" s="60"/>
      <c r="I136" s="60"/>
      <c r="J136" s="60"/>
      <c r="N136" s="60"/>
      <c r="O136" s="60"/>
      <c r="S136" s="60"/>
      <c r="T136" s="60"/>
      <c r="U136" s="60"/>
      <c r="V136" s="60"/>
      <c r="X136" s="60"/>
      <c r="Y136" s="60"/>
      <c r="Z136" s="60"/>
      <c r="AA136" s="60"/>
      <c r="AC136" s="60"/>
    </row>
    <row r="137" spans="2:29">
      <c r="B137" s="10"/>
      <c r="C137" s="10"/>
      <c r="D137" s="60"/>
      <c r="E137" s="60"/>
      <c r="I137" s="60"/>
      <c r="J137" s="60"/>
      <c r="N137" s="60"/>
      <c r="O137" s="60"/>
      <c r="S137" s="60"/>
      <c r="T137" s="60"/>
      <c r="U137" s="60"/>
      <c r="V137" s="60"/>
      <c r="X137" s="60"/>
      <c r="Y137" s="60"/>
      <c r="Z137" s="60"/>
      <c r="AA137" s="60"/>
      <c r="AC137" s="60"/>
    </row>
    <row r="138" spans="2:29">
      <c r="B138" s="10"/>
      <c r="C138" s="10"/>
      <c r="D138" s="60"/>
      <c r="E138" s="60"/>
      <c r="I138" s="60"/>
      <c r="J138" s="60"/>
      <c r="N138" s="60"/>
      <c r="O138" s="60"/>
      <c r="S138" s="60"/>
      <c r="T138" s="60"/>
      <c r="U138" s="60"/>
      <c r="V138" s="60"/>
      <c r="X138" s="60"/>
      <c r="Y138" s="60"/>
      <c r="Z138" s="60"/>
      <c r="AA138" s="60"/>
      <c r="AC138" s="60"/>
    </row>
    <row r="139" spans="2:29">
      <c r="B139" s="10"/>
      <c r="C139" s="10"/>
      <c r="D139" s="60"/>
      <c r="E139" s="60"/>
      <c r="I139" s="60"/>
      <c r="J139" s="60"/>
      <c r="N139" s="60"/>
      <c r="O139" s="60"/>
      <c r="S139" s="60"/>
      <c r="T139" s="60"/>
      <c r="U139" s="60"/>
      <c r="V139" s="60"/>
      <c r="X139" s="60"/>
      <c r="Y139" s="60"/>
      <c r="Z139" s="60"/>
      <c r="AA139" s="60"/>
      <c r="AC139" s="60"/>
    </row>
    <row r="140" spans="2:29">
      <c r="B140" s="10"/>
      <c r="C140" s="10"/>
      <c r="D140" s="60"/>
      <c r="E140" s="60"/>
      <c r="I140" s="60"/>
      <c r="J140" s="60"/>
      <c r="N140" s="60"/>
      <c r="O140" s="60"/>
      <c r="S140" s="60"/>
      <c r="T140" s="60"/>
      <c r="U140" s="60"/>
      <c r="V140" s="60"/>
      <c r="X140" s="60"/>
      <c r="Y140" s="60"/>
      <c r="Z140" s="60"/>
      <c r="AA140" s="60"/>
      <c r="AC140" s="60"/>
    </row>
    <row r="141" spans="2:29">
      <c r="B141" s="10"/>
      <c r="C141" s="10"/>
      <c r="D141" s="60"/>
      <c r="E141" s="60"/>
      <c r="I141" s="60"/>
      <c r="J141" s="60"/>
      <c r="N141" s="60"/>
      <c r="O141" s="60"/>
      <c r="S141" s="60"/>
      <c r="T141" s="60"/>
      <c r="U141" s="60"/>
      <c r="V141" s="60"/>
      <c r="X141" s="60"/>
      <c r="Y141" s="60"/>
      <c r="Z141" s="60"/>
      <c r="AA141" s="60"/>
      <c r="AC141" s="60"/>
    </row>
    <row r="142" spans="2:29">
      <c r="B142" s="10"/>
      <c r="C142" s="10"/>
      <c r="D142" s="60"/>
      <c r="E142" s="60"/>
      <c r="I142" s="60"/>
      <c r="J142" s="60"/>
      <c r="N142" s="60"/>
      <c r="O142" s="60"/>
      <c r="S142" s="60"/>
      <c r="T142" s="60"/>
      <c r="U142" s="60"/>
      <c r="V142" s="60"/>
      <c r="X142" s="60"/>
      <c r="Y142" s="60"/>
      <c r="Z142" s="60"/>
      <c r="AA142" s="60"/>
      <c r="AC142" s="60"/>
    </row>
    <row r="143" spans="2:29">
      <c r="B143" s="10"/>
      <c r="C143" s="10"/>
      <c r="D143" s="60"/>
      <c r="E143" s="60"/>
      <c r="I143" s="60"/>
      <c r="J143" s="60"/>
      <c r="N143" s="60"/>
      <c r="O143" s="60"/>
      <c r="S143" s="60"/>
      <c r="T143" s="60"/>
      <c r="U143" s="60"/>
      <c r="V143" s="60"/>
      <c r="X143" s="60"/>
      <c r="Y143" s="60"/>
      <c r="Z143" s="60"/>
      <c r="AA143" s="60"/>
      <c r="AC143" s="60"/>
    </row>
    <row r="144" spans="2:29">
      <c r="B144" s="10"/>
      <c r="C144" s="10"/>
      <c r="D144" s="60"/>
      <c r="E144" s="60"/>
      <c r="I144" s="60"/>
      <c r="J144" s="60"/>
      <c r="N144" s="60"/>
      <c r="O144" s="60"/>
      <c r="S144" s="60"/>
      <c r="T144" s="60"/>
      <c r="U144" s="60"/>
      <c r="V144" s="60"/>
      <c r="X144" s="60"/>
      <c r="Y144" s="60"/>
      <c r="Z144" s="60"/>
      <c r="AA144" s="60"/>
      <c r="AC144" s="60"/>
    </row>
    <row r="145" spans="2:29">
      <c r="B145" s="10"/>
      <c r="C145" s="10"/>
      <c r="D145" s="60"/>
      <c r="E145" s="60"/>
      <c r="I145" s="60"/>
      <c r="J145" s="60"/>
      <c r="N145" s="60"/>
      <c r="O145" s="60"/>
      <c r="S145" s="60"/>
      <c r="T145" s="60"/>
      <c r="U145" s="60"/>
      <c r="V145" s="60"/>
      <c r="X145" s="60"/>
      <c r="Y145" s="60"/>
      <c r="Z145" s="60"/>
      <c r="AA145" s="60"/>
      <c r="AC145" s="60"/>
    </row>
    <row r="146" spans="2:29">
      <c r="B146" s="10"/>
      <c r="C146" s="10"/>
      <c r="D146" s="60"/>
      <c r="E146" s="60"/>
      <c r="I146" s="60"/>
      <c r="J146" s="60"/>
      <c r="N146" s="60"/>
      <c r="O146" s="60"/>
      <c r="S146" s="60"/>
      <c r="T146" s="60"/>
      <c r="U146" s="60"/>
      <c r="V146" s="60"/>
      <c r="X146" s="60"/>
      <c r="Y146" s="60"/>
      <c r="Z146" s="60"/>
      <c r="AA146" s="60"/>
      <c r="AC146" s="60"/>
    </row>
    <row r="147" spans="2:29">
      <c r="B147" s="10"/>
      <c r="C147" s="10"/>
      <c r="D147" s="60"/>
      <c r="E147" s="60"/>
      <c r="I147" s="60"/>
      <c r="J147" s="60"/>
      <c r="N147" s="60"/>
      <c r="O147" s="60"/>
      <c r="S147" s="60"/>
      <c r="T147" s="60"/>
      <c r="U147" s="60"/>
      <c r="V147" s="60"/>
      <c r="X147" s="60"/>
      <c r="Y147" s="60"/>
      <c r="Z147" s="60"/>
      <c r="AA147" s="60"/>
      <c r="AC147" s="60"/>
    </row>
    <row r="148" spans="2:29">
      <c r="B148" s="10"/>
      <c r="C148" s="10"/>
      <c r="D148" s="60"/>
      <c r="E148" s="60"/>
      <c r="I148" s="60"/>
      <c r="J148" s="60"/>
      <c r="N148" s="60"/>
      <c r="O148" s="60"/>
      <c r="S148" s="60"/>
      <c r="T148" s="60"/>
      <c r="U148" s="60"/>
      <c r="V148" s="60"/>
      <c r="X148" s="60"/>
      <c r="Y148" s="60"/>
      <c r="Z148" s="60"/>
      <c r="AA148" s="60"/>
      <c r="AC148" s="60"/>
    </row>
    <row r="149" spans="2:29">
      <c r="B149" s="10"/>
      <c r="C149" s="10"/>
      <c r="D149" s="60"/>
      <c r="E149" s="60"/>
      <c r="I149" s="60"/>
      <c r="J149" s="60"/>
      <c r="N149" s="60"/>
      <c r="O149" s="60"/>
      <c r="S149" s="60"/>
      <c r="T149" s="60"/>
      <c r="U149" s="60"/>
      <c r="V149" s="60"/>
      <c r="X149" s="60"/>
      <c r="Y149" s="60"/>
      <c r="Z149" s="60"/>
      <c r="AA149" s="60"/>
      <c r="AC149" s="60"/>
    </row>
    <row r="150" spans="2:29">
      <c r="B150" s="10"/>
      <c r="C150" s="10"/>
      <c r="D150" s="60"/>
      <c r="E150" s="60"/>
      <c r="I150" s="60"/>
      <c r="J150" s="60"/>
      <c r="N150" s="60"/>
      <c r="O150" s="60"/>
      <c r="S150" s="60"/>
      <c r="T150" s="60"/>
      <c r="U150" s="60"/>
      <c r="V150" s="60"/>
      <c r="X150" s="60"/>
      <c r="Y150" s="60"/>
      <c r="Z150" s="60"/>
      <c r="AA150" s="60"/>
      <c r="AC150" s="60"/>
    </row>
    <row r="151" spans="2:29">
      <c r="B151" s="10"/>
      <c r="C151" s="10"/>
      <c r="D151" s="60"/>
      <c r="E151" s="60"/>
      <c r="I151" s="60"/>
      <c r="J151" s="60"/>
      <c r="N151" s="60"/>
      <c r="O151" s="60"/>
      <c r="S151" s="60"/>
      <c r="T151" s="60"/>
      <c r="U151" s="60"/>
      <c r="V151" s="60"/>
      <c r="X151" s="60"/>
      <c r="Y151" s="60"/>
      <c r="Z151" s="60"/>
      <c r="AA151" s="60"/>
      <c r="AC151" s="60"/>
    </row>
    <row r="152" spans="2:29">
      <c r="B152" s="10"/>
      <c r="C152" s="10"/>
      <c r="D152" s="60"/>
      <c r="E152" s="60"/>
      <c r="I152" s="60"/>
      <c r="J152" s="60"/>
      <c r="N152" s="60"/>
      <c r="O152" s="60"/>
      <c r="S152" s="60"/>
      <c r="T152" s="60"/>
      <c r="U152" s="60"/>
      <c r="V152" s="60"/>
      <c r="X152" s="60"/>
      <c r="Y152" s="60"/>
      <c r="Z152" s="60"/>
      <c r="AA152" s="60"/>
      <c r="AC152" s="60"/>
    </row>
    <row r="153" spans="2:29">
      <c r="B153" s="10"/>
      <c r="C153" s="10"/>
      <c r="D153" s="60"/>
      <c r="E153" s="60"/>
      <c r="I153" s="60"/>
      <c r="J153" s="60"/>
      <c r="N153" s="60"/>
      <c r="O153" s="60"/>
      <c r="S153" s="60"/>
      <c r="T153" s="60"/>
      <c r="U153" s="60"/>
      <c r="V153" s="60"/>
      <c r="X153" s="60"/>
      <c r="Y153" s="60"/>
      <c r="Z153" s="60"/>
      <c r="AA153" s="60"/>
      <c r="AC153" s="60"/>
    </row>
    <row r="154" spans="2:29">
      <c r="B154" s="10"/>
      <c r="C154" s="10"/>
      <c r="D154" s="60"/>
      <c r="E154" s="60"/>
      <c r="I154" s="60"/>
      <c r="J154" s="60"/>
      <c r="N154" s="60"/>
      <c r="O154" s="60"/>
      <c r="S154" s="60"/>
      <c r="T154" s="60"/>
      <c r="U154" s="60"/>
      <c r="V154" s="60"/>
      <c r="X154" s="60"/>
      <c r="Y154" s="60"/>
      <c r="Z154" s="60"/>
      <c r="AA154" s="60"/>
      <c r="AC154" s="60"/>
    </row>
    <row r="155" spans="2:29">
      <c r="B155" s="10"/>
      <c r="C155" s="10"/>
      <c r="D155" s="60"/>
      <c r="E155" s="60"/>
      <c r="I155" s="60"/>
      <c r="J155" s="60"/>
      <c r="N155" s="60"/>
      <c r="O155" s="60"/>
      <c r="S155" s="60"/>
      <c r="T155" s="60"/>
      <c r="U155" s="60"/>
      <c r="V155" s="60"/>
      <c r="X155" s="60"/>
      <c r="Y155" s="60"/>
      <c r="Z155" s="60"/>
      <c r="AA155" s="60"/>
      <c r="AC155" s="60"/>
    </row>
    <row r="156" spans="2:29">
      <c r="B156" s="10"/>
      <c r="C156" s="10"/>
      <c r="D156" s="60"/>
      <c r="E156" s="60"/>
      <c r="I156" s="60"/>
      <c r="J156" s="60"/>
      <c r="N156" s="60"/>
      <c r="O156" s="60"/>
      <c r="S156" s="60"/>
      <c r="T156" s="60"/>
      <c r="U156" s="60"/>
      <c r="V156" s="60"/>
      <c r="X156" s="60"/>
      <c r="Y156" s="60"/>
      <c r="Z156" s="60"/>
      <c r="AA156" s="60"/>
      <c r="AC156" s="60"/>
    </row>
    <row r="157" spans="2:29">
      <c r="B157" s="10"/>
      <c r="C157" s="10"/>
      <c r="D157" s="60"/>
      <c r="E157" s="60"/>
      <c r="I157" s="60"/>
      <c r="J157" s="60"/>
      <c r="N157" s="60"/>
      <c r="O157" s="60"/>
      <c r="S157" s="60"/>
      <c r="T157" s="60"/>
      <c r="U157" s="60"/>
      <c r="V157" s="60"/>
      <c r="X157" s="60"/>
      <c r="Y157" s="60"/>
      <c r="Z157" s="60"/>
      <c r="AA157" s="60"/>
      <c r="AC157" s="60"/>
    </row>
    <row r="158" spans="2:29">
      <c r="B158" s="10"/>
      <c r="C158" s="10"/>
      <c r="D158" s="60"/>
      <c r="E158" s="60"/>
      <c r="I158" s="60"/>
      <c r="J158" s="60"/>
      <c r="N158" s="60"/>
      <c r="O158" s="60"/>
      <c r="S158" s="60"/>
      <c r="T158" s="60"/>
      <c r="U158" s="60"/>
      <c r="V158" s="60"/>
      <c r="X158" s="60"/>
      <c r="Y158" s="60"/>
      <c r="Z158" s="60"/>
      <c r="AA158" s="60"/>
      <c r="AC158" s="60"/>
    </row>
    <row r="159" spans="2:29">
      <c r="B159" s="10"/>
      <c r="C159" s="10"/>
      <c r="D159" s="60"/>
      <c r="E159" s="60"/>
      <c r="I159" s="60"/>
      <c r="J159" s="60"/>
      <c r="N159" s="60"/>
      <c r="O159" s="60"/>
      <c r="S159" s="60"/>
      <c r="T159" s="60"/>
      <c r="U159" s="60"/>
      <c r="V159" s="60"/>
      <c r="X159" s="60"/>
      <c r="Y159" s="60"/>
      <c r="Z159" s="60"/>
      <c r="AA159" s="60"/>
      <c r="AC159" s="60"/>
    </row>
    <row r="160" spans="2:29">
      <c r="B160" s="10"/>
      <c r="C160" s="10"/>
      <c r="D160" s="60"/>
      <c r="E160" s="60"/>
      <c r="I160" s="60"/>
      <c r="J160" s="60"/>
      <c r="N160" s="60"/>
      <c r="O160" s="60"/>
      <c r="S160" s="60"/>
      <c r="T160" s="60"/>
      <c r="U160" s="60"/>
      <c r="V160" s="60"/>
      <c r="X160" s="60"/>
      <c r="Y160" s="60"/>
      <c r="Z160" s="60"/>
      <c r="AA160" s="60"/>
      <c r="AC160" s="60"/>
    </row>
    <row r="161" spans="2:29">
      <c r="B161" s="10"/>
      <c r="C161" s="10"/>
      <c r="D161" s="60"/>
      <c r="E161" s="60"/>
      <c r="I161" s="60"/>
      <c r="J161" s="60"/>
      <c r="N161" s="60"/>
      <c r="O161" s="60"/>
      <c r="S161" s="60"/>
      <c r="T161" s="60"/>
      <c r="U161" s="60"/>
      <c r="V161" s="60"/>
      <c r="X161" s="60"/>
      <c r="Y161" s="60"/>
      <c r="Z161" s="60"/>
      <c r="AA161" s="60"/>
      <c r="AC161" s="60"/>
    </row>
    <row r="162" spans="2:29">
      <c r="B162" s="10"/>
      <c r="C162" s="10"/>
      <c r="D162" s="60"/>
      <c r="E162" s="60"/>
      <c r="I162" s="60"/>
      <c r="J162" s="60"/>
      <c r="N162" s="60"/>
      <c r="O162" s="60"/>
      <c r="S162" s="60"/>
      <c r="T162" s="60"/>
      <c r="U162" s="60"/>
      <c r="V162" s="60"/>
      <c r="X162" s="60"/>
      <c r="Y162" s="60"/>
      <c r="Z162" s="60"/>
      <c r="AA162" s="60"/>
      <c r="AC162" s="60"/>
    </row>
    <row r="163" spans="2:29">
      <c r="B163" s="10"/>
      <c r="C163" s="10"/>
      <c r="D163" s="60"/>
      <c r="E163" s="60"/>
      <c r="I163" s="60"/>
      <c r="J163" s="60"/>
      <c r="N163" s="60"/>
      <c r="O163" s="60"/>
      <c r="S163" s="60"/>
      <c r="T163" s="60"/>
      <c r="U163" s="60"/>
      <c r="V163" s="60"/>
      <c r="X163" s="60"/>
      <c r="Y163" s="60"/>
      <c r="Z163" s="60"/>
      <c r="AA163" s="60"/>
      <c r="AC163" s="60"/>
    </row>
    <row r="164" spans="2:29">
      <c r="B164" s="10"/>
      <c r="C164" s="10"/>
      <c r="D164" s="60"/>
      <c r="E164" s="60"/>
      <c r="I164" s="60"/>
      <c r="J164" s="60"/>
      <c r="N164" s="60"/>
      <c r="O164" s="60"/>
      <c r="S164" s="60"/>
      <c r="T164" s="60"/>
      <c r="U164" s="60"/>
      <c r="V164" s="60"/>
      <c r="X164" s="60"/>
      <c r="Y164" s="60"/>
      <c r="Z164" s="60"/>
      <c r="AA164" s="60"/>
      <c r="AC164" s="60"/>
    </row>
    <row r="165" spans="2:29">
      <c r="B165" s="10"/>
      <c r="C165" s="10"/>
      <c r="D165" s="60"/>
      <c r="E165" s="60"/>
      <c r="I165" s="60"/>
      <c r="J165" s="60"/>
      <c r="N165" s="60"/>
      <c r="O165" s="60"/>
      <c r="S165" s="60"/>
      <c r="T165" s="60"/>
      <c r="U165" s="60"/>
      <c r="V165" s="60"/>
      <c r="X165" s="60"/>
      <c r="Y165" s="60"/>
      <c r="Z165" s="60"/>
      <c r="AA165" s="60"/>
      <c r="AC165" s="60"/>
    </row>
    <row r="166" spans="2:29">
      <c r="B166" s="10"/>
      <c r="C166" s="10"/>
      <c r="D166" s="60"/>
      <c r="E166" s="60"/>
      <c r="I166" s="60"/>
      <c r="J166" s="60"/>
      <c r="N166" s="60"/>
      <c r="O166" s="60"/>
      <c r="S166" s="60"/>
      <c r="T166" s="60"/>
      <c r="U166" s="60"/>
      <c r="V166" s="60"/>
      <c r="X166" s="60"/>
      <c r="Y166" s="60"/>
      <c r="Z166" s="60"/>
      <c r="AA166" s="60"/>
      <c r="AC166" s="60"/>
    </row>
    <row r="167" spans="2:29">
      <c r="B167" s="10"/>
      <c r="C167" s="10"/>
      <c r="D167" s="60"/>
      <c r="E167" s="60"/>
      <c r="I167" s="60"/>
      <c r="J167" s="60"/>
      <c r="N167" s="60"/>
      <c r="O167" s="60"/>
      <c r="S167" s="60"/>
      <c r="T167" s="60"/>
      <c r="U167" s="60"/>
      <c r="V167" s="60"/>
      <c r="X167" s="60"/>
      <c r="Y167" s="60"/>
      <c r="Z167" s="60"/>
      <c r="AA167" s="60"/>
      <c r="AC167" s="60"/>
    </row>
    <row r="168" spans="2:29">
      <c r="B168" s="10"/>
      <c r="C168" s="10"/>
      <c r="D168" s="60"/>
      <c r="E168" s="60"/>
      <c r="I168" s="60"/>
      <c r="J168" s="60"/>
      <c r="N168" s="60"/>
      <c r="O168" s="60"/>
      <c r="S168" s="60"/>
      <c r="T168" s="60"/>
      <c r="U168" s="60"/>
      <c r="V168" s="60"/>
      <c r="X168" s="60"/>
      <c r="Y168" s="60"/>
      <c r="Z168" s="60"/>
      <c r="AA168" s="60"/>
      <c r="AC168" s="60"/>
    </row>
    <row r="169" spans="2:29">
      <c r="B169" s="10"/>
      <c r="C169" s="10"/>
      <c r="D169" s="60"/>
      <c r="E169" s="60"/>
      <c r="I169" s="60"/>
      <c r="J169" s="60"/>
      <c r="N169" s="60"/>
      <c r="O169" s="60"/>
      <c r="S169" s="60"/>
      <c r="T169" s="60"/>
      <c r="U169" s="60"/>
      <c r="V169" s="60"/>
      <c r="X169" s="60"/>
      <c r="Y169" s="60"/>
      <c r="Z169" s="60"/>
      <c r="AA169" s="60"/>
      <c r="AC169" s="60"/>
    </row>
    <row r="170" spans="2:29">
      <c r="B170" s="10"/>
      <c r="C170" s="10"/>
      <c r="D170" s="60"/>
      <c r="E170" s="60"/>
      <c r="I170" s="60"/>
      <c r="J170" s="60"/>
      <c r="N170" s="60"/>
      <c r="O170" s="60"/>
      <c r="S170" s="60"/>
      <c r="T170" s="60"/>
      <c r="U170" s="60"/>
      <c r="V170" s="60"/>
      <c r="X170" s="60"/>
      <c r="Y170" s="60"/>
      <c r="Z170" s="60"/>
      <c r="AA170" s="60"/>
      <c r="AC170" s="60"/>
    </row>
    <row r="171" spans="2:29">
      <c r="B171" s="10"/>
      <c r="C171" s="10"/>
      <c r="D171" s="60"/>
      <c r="E171" s="60"/>
      <c r="I171" s="60"/>
      <c r="J171" s="60"/>
      <c r="N171" s="60"/>
      <c r="O171" s="60"/>
      <c r="S171" s="60"/>
      <c r="T171" s="60"/>
      <c r="U171" s="60"/>
      <c r="V171" s="60"/>
      <c r="X171" s="60"/>
      <c r="Y171" s="60"/>
      <c r="Z171" s="60"/>
      <c r="AA171" s="60"/>
      <c r="AC171" s="60"/>
    </row>
    <row r="172" spans="2:29">
      <c r="B172" s="10"/>
      <c r="C172" s="10"/>
      <c r="D172" s="60"/>
      <c r="E172" s="60"/>
      <c r="I172" s="60"/>
      <c r="J172" s="60"/>
      <c r="N172" s="60"/>
      <c r="O172" s="60"/>
      <c r="S172" s="60"/>
      <c r="T172" s="60"/>
      <c r="U172" s="60"/>
      <c r="V172" s="60"/>
      <c r="X172" s="60"/>
      <c r="Y172" s="60"/>
      <c r="Z172" s="60"/>
      <c r="AA172" s="60"/>
      <c r="AC172" s="60"/>
    </row>
    <row r="173" spans="2:29">
      <c r="B173" s="10"/>
      <c r="C173" s="10"/>
      <c r="D173" s="60"/>
      <c r="E173" s="60"/>
      <c r="I173" s="60"/>
      <c r="J173" s="60"/>
      <c r="N173" s="60"/>
      <c r="O173" s="60"/>
      <c r="S173" s="60"/>
      <c r="T173" s="60"/>
      <c r="U173" s="60"/>
      <c r="V173" s="60"/>
      <c r="X173" s="60"/>
      <c r="Y173" s="60"/>
      <c r="Z173" s="60"/>
      <c r="AA173" s="60"/>
      <c r="AC173" s="60"/>
    </row>
    <row r="174" spans="2:29">
      <c r="B174" s="10"/>
      <c r="C174" s="10"/>
      <c r="D174" s="60"/>
      <c r="E174" s="60"/>
      <c r="I174" s="60"/>
      <c r="J174" s="60"/>
      <c r="N174" s="60"/>
      <c r="O174" s="60"/>
      <c r="S174" s="60"/>
      <c r="T174" s="60"/>
      <c r="U174" s="60"/>
      <c r="V174" s="60"/>
      <c r="X174" s="60"/>
      <c r="Y174" s="60"/>
      <c r="Z174" s="60"/>
      <c r="AA174" s="60"/>
      <c r="AC174" s="60"/>
    </row>
    <row r="175" spans="2:29">
      <c r="B175" s="10"/>
      <c r="C175" s="10"/>
      <c r="D175" s="60"/>
      <c r="E175" s="60"/>
      <c r="I175" s="60"/>
      <c r="J175" s="60"/>
      <c r="N175" s="60"/>
      <c r="O175" s="60"/>
      <c r="S175" s="60"/>
      <c r="T175" s="60"/>
      <c r="U175" s="60"/>
      <c r="V175" s="60"/>
      <c r="X175" s="60"/>
      <c r="Y175" s="60"/>
      <c r="Z175" s="60"/>
      <c r="AA175" s="60"/>
      <c r="AC175" s="60"/>
    </row>
    <row r="176" spans="2:29">
      <c r="B176" s="10"/>
      <c r="C176" s="10"/>
      <c r="D176" s="60"/>
      <c r="E176" s="60"/>
      <c r="I176" s="60"/>
      <c r="J176" s="60"/>
      <c r="N176" s="60"/>
      <c r="O176" s="60"/>
      <c r="S176" s="60"/>
      <c r="T176" s="60"/>
      <c r="U176" s="60"/>
      <c r="V176" s="60"/>
      <c r="X176" s="60"/>
      <c r="Y176" s="60"/>
      <c r="Z176" s="60"/>
      <c r="AA176" s="60"/>
      <c r="AC176" s="60"/>
    </row>
    <row r="177" spans="2:29">
      <c r="B177" s="10"/>
      <c r="C177" s="10"/>
      <c r="D177" s="60"/>
      <c r="E177" s="60"/>
      <c r="I177" s="60"/>
      <c r="J177" s="60"/>
      <c r="N177" s="60"/>
      <c r="O177" s="60"/>
      <c r="S177" s="60"/>
      <c r="T177" s="60"/>
      <c r="U177" s="60"/>
      <c r="V177" s="60"/>
      <c r="X177" s="60"/>
      <c r="Y177" s="60"/>
      <c r="Z177" s="60"/>
      <c r="AA177" s="60"/>
      <c r="AC177" s="60"/>
    </row>
    <row r="178" spans="2:29">
      <c r="B178" s="10"/>
      <c r="C178" s="10"/>
      <c r="D178" s="60"/>
      <c r="E178" s="60"/>
      <c r="I178" s="60"/>
      <c r="J178" s="60"/>
      <c r="N178" s="60"/>
      <c r="O178" s="60"/>
      <c r="S178" s="60"/>
      <c r="T178" s="60"/>
      <c r="U178" s="60"/>
      <c r="V178" s="60"/>
      <c r="X178" s="60"/>
      <c r="Y178" s="60"/>
      <c r="Z178" s="60"/>
      <c r="AA178" s="60"/>
      <c r="AC178" s="60"/>
    </row>
    <row r="179" spans="2:29">
      <c r="B179" s="10"/>
      <c r="C179" s="10"/>
      <c r="D179" s="60"/>
      <c r="E179" s="60"/>
      <c r="I179" s="60"/>
      <c r="J179" s="60"/>
      <c r="N179" s="60"/>
      <c r="O179" s="60"/>
      <c r="S179" s="60"/>
      <c r="T179" s="60"/>
      <c r="U179" s="60"/>
      <c r="V179" s="60"/>
      <c r="X179" s="60"/>
      <c r="Y179" s="60"/>
      <c r="Z179" s="60"/>
      <c r="AA179" s="60"/>
      <c r="AC179" s="60"/>
    </row>
    <row r="180" spans="2:29">
      <c r="B180" s="10"/>
      <c r="C180" s="10"/>
      <c r="D180" s="60"/>
      <c r="E180" s="60"/>
      <c r="I180" s="60"/>
      <c r="J180" s="60"/>
      <c r="N180" s="60"/>
      <c r="O180" s="60"/>
      <c r="S180" s="60"/>
      <c r="T180" s="60"/>
      <c r="U180" s="60"/>
      <c r="V180" s="60"/>
      <c r="X180" s="60"/>
      <c r="Y180" s="60"/>
      <c r="Z180" s="60"/>
      <c r="AA180" s="60"/>
      <c r="AC180" s="60"/>
    </row>
    <row r="181" spans="2:29">
      <c r="B181" s="10"/>
      <c r="C181" s="10"/>
      <c r="D181" s="60"/>
      <c r="E181" s="60"/>
      <c r="I181" s="60"/>
      <c r="J181" s="60"/>
      <c r="N181" s="60"/>
      <c r="O181" s="60"/>
      <c r="S181" s="60"/>
      <c r="T181" s="60"/>
      <c r="U181" s="60"/>
      <c r="V181" s="60"/>
      <c r="X181" s="60"/>
      <c r="Y181" s="60"/>
      <c r="Z181" s="60"/>
      <c r="AA181" s="60"/>
      <c r="AC181" s="60"/>
    </row>
    <row r="182" spans="2:29">
      <c r="B182" s="10"/>
      <c r="C182" s="10"/>
      <c r="D182" s="60"/>
      <c r="E182" s="60"/>
      <c r="I182" s="60"/>
      <c r="J182" s="60"/>
      <c r="N182" s="60"/>
      <c r="O182" s="60"/>
      <c r="S182" s="60"/>
      <c r="T182" s="60"/>
      <c r="U182" s="60"/>
      <c r="V182" s="60"/>
      <c r="X182" s="60"/>
      <c r="Y182" s="60"/>
      <c r="Z182" s="60"/>
      <c r="AA182" s="60"/>
      <c r="AC182" s="60"/>
    </row>
    <row r="183" spans="2:29">
      <c r="B183" s="10"/>
      <c r="C183" s="10"/>
      <c r="D183" s="60"/>
      <c r="E183" s="60"/>
      <c r="I183" s="60"/>
      <c r="J183" s="60"/>
      <c r="N183" s="60"/>
      <c r="O183" s="60"/>
      <c r="S183" s="60"/>
      <c r="T183" s="60"/>
      <c r="U183" s="60"/>
      <c r="V183" s="60"/>
      <c r="X183" s="60"/>
      <c r="Y183" s="60"/>
      <c r="Z183" s="60"/>
      <c r="AA183" s="60"/>
      <c r="AC183" s="60"/>
    </row>
    <row r="184" spans="2:29">
      <c r="B184" s="10"/>
      <c r="C184" s="10"/>
      <c r="D184" s="60"/>
      <c r="E184" s="60"/>
      <c r="I184" s="60"/>
      <c r="J184" s="60"/>
      <c r="N184" s="60"/>
      <c r="O184" s="60"/>
      <c r="S184" s="60"/>
      <c r="T184" s="60"/>
      <c r="U184" s="60"/>
      <c r="V184" s="60"/>
      <c r="X184" s="60"/>
      <c r="Y184" s="60"/>
      <c r="Z184" s="60"/>
      <c r="AA184" s="60"/>
      <c r="AC184" s="60"/>
    </row>
    <row r="185" spans="2:29">
      <c r="B185" s="10"/>
      <c r="C185" s="10"/>
      <c r="D185" s="60"/>
      <c r="E185" s="60"/>
      <c r="I185" s="60"/>
      <c r="J185" s="60"/>
      <c r="N185" s="60"/>
      <c r="O185" s="60"/>
      <c r="S185" s="60"/>
      <c r="T185" s="60"/>
      <c r="U185" s="60"/>
      <c r="V185" s="60"/>
      <c r="X185" s="60"/>
      <c r="Y185" s="60"/>
      <c r="Z185" s="60"/>
      <c r="AA185" s="60"/>
      <c r="AC185" s="60"/>
    </row>
    <row r="186" spans="2:29">
      <c r="B186" s="10"/>
      <c r="C186" s="10"/>
      <c r="D186" s="60"/>
      <c r="E186" s="60"/>
      <c r="I186" s="60"/>
      <c r="J186" s="60"/>
      <c r="N186" s="60"/>
      <c r="O186" s="60"/>
      <c r="S186" s="60"/>
      <c r="T186" s="60"/>
      <c r="U186" s="60"/>
      <c r="V186" s="60"/>
      <c r="X186" s="60"/>
      <c r="Y186" s="60"/>
      <c r="Z186" s="60"/>
      <c r="AA186" s="60"/>
      <c r="AC186" s="60"/>
    </row>
    <row r="187" spans="2:29">
      <c r="B187" s="10"/>
      <c r="C187" s="10"/>
      <c r="D187" s="60"/>
      <c r="E187" s="60"/>
      <c r="I187" s="60"/>
      <c r="J187" s="60"/>
      <c r="N187" s="60"/>
      <c r="O187" s="60"/>
      <c r="S187" s="60"/>
      <c r="T187" s="60"/>
      <c r="U187" s="60"/>
      <c r="V187" s="60"/>
      <c r="X187" s="60"/>
      <c r="Y187" s="60"/>
      <c r="Z187" s="60"/>
      <c r="AA187" s="60"/>
      <c r="AC187" s="60"/>
    </row>
    <row r="188" spans="2:29">
      <c r="B188" s="10"/>
      <c r="C188" s="10"/>
      <c r="D188" s="60"/>
      <c r="E188" s="60"/>
      <c r="I188" s="60"/>
      <c r="J188" s="60"/>
      <c r="N188" s="60"/>
      <c r="O188" s="60"/>
      <c r="S188" s="60"/>
      <c r="T188" s="60"/>
      <c r="U188" s="60"/>
      <c r="V188" s="60"/>
      <c r="X188" s="60"/>
      <c r="Y188" s="60"/>
      <c r="Z188" s="60"/>
      <c r="AA188" s="60"/>
      <c r="AC188" s="60"/>
    </row>
    <row r="189" spans="2:29">
      <c r="B189" s="10"/>
      <c r="C189" s="10"/>
      <c r="D189" s="60"/>
      <c r="E189" s="60"/>
      <c r="I189" s="60"/>
      <c r="J189" s="60"/>
      <c r="N189" s="60"/>
      <c r="O189" s="60"/>
      <c r="S189" s="60"/>
      <c r="T189" s="60"/>
      <c r="U189" s="60"/>
      <c r="V189" s="60"/>
      <c r="X189" s="60"/>
      <c r="Y189" s="60"/>
      <c r="Z189" s="60"/>
      <c r="AA189" s="60"/>
      <c r="AC189" s="60"/>
    </row>
    <row r="190" spans="2:29">
      <c r="B190" s="10"/>
      <c r="C190" s="10"/>
      <c r="D190" s="60"/>
      <c r="E190" s="60"/>
      <c r="I190" s="60"/>
      <c r="J190" s="60"/>
      <c r="N190" s="60"/>
      <c r="O190" s="60"/>
      <c r="S190" s="60"/>
      <c r="T190" s="60"/>
      <c r="U190" s="60"/>
      <c r="V190" s="60"/>
      <c r="X190" s="60"/>
      <c r="Y190" s="60"/>
      <c r="Z190" s="60"/>
      <c r="AA190" s="60"/>
      <c r="AC190" s="60"/>
    </row>
    <row r="191" spans="2:29">
      <c r="B191" s="10"/>
      <c r="C191" s="10"/>
      <c r="D191" s="60"/>
      <c r="E191" s="60"/>
      <c r="I191" s="60"/>
      <c r="J191" s="60"/>
      <c r="N191" s="60"/>
      <c r="O191" s="60"/>
      <c r="S191" s="60"/>
      <c r="T191" s="60"/>
      <c r="U191" s="60"/>
      <c r="V191" s="60"/>
      <c r="X191" s="60"/>
      <c r="Y191" s="60"/>
      <c r="Z191" s="60"/>
      <c r="AA191" s="60"/>
      <c r="AC191" s="60"/>
    </row>
    <row r="192" spans="2:29">
      <c r="B192" s="10"/>
      <c r="C192" s="10"/>
      <c r="D192" s="60"/>
      <c r="E192" s="60"/>
      <c r="I192" s="60"/>
      <c r="J192" s="60"/>
      <c r="N192" s="60"/>
      <c r="O192" s="60"/>
      <c r="S192" s="60"/>
      <c r="T192" s="60"/>
      <c r="U192" s="60"/>
      <c r="V192" s="60"/>
      <c r="X192" s="60"/>
      <c r="Y192" s="60"/>
      <c r="Z192" s="60"/>
      <c r="AA192" s="60"/>
      <c r="AC192" s="60"/>
    </row>
    <row r="193" spans="2:29">
      <c r="B193" s="10"/>
      <c r="C193" s="10"/>
      <c r="D193" s="60"/>
      <c r="E193" s="60"/>
      <c r="I193" s="60"/>
      <c r="J193" s="60"/>
      <c r="N193" s="60"/>
      <c r="O193" s="60"/>
      <c r="S193" s="60"/>
      <c r="T193" s="60"/>
      <c r="U193" s="60"/>
      <c r="V193" s="60"/>
      <c r="X193" s="60"/>
      <c r="Y193" s="60"/>
      <c r="Z193" s="60"/>
      <c r="AA193" s="60"/>
      <c r="AC193" s="60"/>
    </row>
    <row r="194" spans="2:29">
      <c r="B194" s="10"/>
      <c r="C194" s="10"/>
      <c r="D194" s="60"/>
      <c r="E194" s="60"/>
      <c r="I194" s="60"/>
      <c r="J194" s="60"/>
      <c r="N194" s="60"/>
      <c r="O194" s="60"/>
      <c r="S194" s="60"/>
      <c r="T194" s="60"/>
      <c r="U194" s="60"/>
      <c r="V194" s="60"/>
      <c r="X194" s="60"/>
      <c r="Y194" s="60"/>
      <c r="Z194" s="60"/>
      <c r="AA194" s="60"/>
      <c r="AC194" s="60"/>
    </row>
    <row r="195" spans="2:29">
      <c r="B195" s="10"/>
      <c r="C195" s="10"/>
      <c r="D195" s="60"/>
      <c r="E195" s="60"/>
      <c r="I195" s="60"/>
      <c r="J195" s="60"/>
      <c r="N195" s="60"/>
      <c r="O195" s="60"/>
      <c r="S195" s="60"/>
      <c r="T195" s="60"/>
      <c r="U195" s="60"/>
      <c r="V195" s="60"/>
      <c r="X195" s="60"/>
      <c r="Y195" s="60"/>
      <c r="Z195" s="60"/>
      <c r="AA195" s="60"/>
      <c r="AC195" s="60"/>
    </row>
    <row r="196" spans="2:29">
      <c r="B196" s="10"/>
      <c r="C196" s="10"/>
      <c r="D196" s="60"/>
      <c r="E196" s="60"/>
      <c r="I196" s="60"/>
      <c r="J196" s="60"/>
      <c r="N196" s="60"/>
      <c r="O196" s="60"/>
      <c r="S196" s="60"/>
      <c r="T196" s="60"/>
      <c r="U196" s="60"/>
      <c r="V196" s="60"/>
      <c r="X196" s="60"/>
      <c r="Y196" s="60"/>
      <c r="Z196" s="60"/>
      <c r="AA196" s="60"/>
      <c r="AC196" s="60"/>
    </row>
    <row r="197" spans="2:29">
      <c r="B197" s="10"/>
      <c r="C197" s="10"/>
      <c r="D197" s="60"/>
      <c r="E197" s="60"/>
      <c r="I197" s="60"/>
      <c r="J197" s="60"/>
      <c r="N197" s="60"/>
      <c r="O197" s="60"/>
      <c r="S197" s="60"/>
      <c r="T197" s="60"/>
      <c r="U197" s="60"/>
      <c r="V197" s="60"/>
      <c r="X197" s="60"/>
      <c r="Y197" s="60"/>
      <c r="Z197" s="60"/>
      <c r="AA197" s="60"/>
      <c r="AC197" s="60"/>
    </row>
    <row r="198" spans="2:29">
      <c r="B198" s="10"/>
      <c r="C198" s="10"/>
      <c r="D198" s="60"/>
      <c r="E198" s="60"/>
      <c r="I198" s="60"/>
      <c r="J198" s="60"/>
      <c r="N198" s="60"/>
      <c r="O198" s="60"/>
      <c r="S198" s="60"/>
      <c r="T198" s="60"/>
      <c r="U198" s="60"/>
      <c r="V198" s="60"/>
      <c r="X198" s="60"/>
      <c r="Y198" s="60"/>
      <c r="Z198" s="60"/>
      <c r="AA198" s="60"/>
      <c r="AC198" s="60"/>
    </row>
    <row r="199" spans="2:29">
      <c r="B199" s="10"/>
      <c r="C199" s="10"/>
      <c r="D199" s="60"/>
      <c r="E199" s="60"/>
      <c r="I199" s="60"/>
      <c r="J199" s="60"/>
      <c r="N199" s="60"/>
      <c r="O199" s="60"/>
      <c r="S199" s="60"/>
      <c r="T199" s="60"/>
      <c r="U199" s="60"/>
      <c r="V199" s="60"/>
      <c r="X199" s="60"/>
      <c r="Y199" s="60"/>
      <c r="Z199" s="60"/>
      <c r="AA199" s="60"/>
      <c r="AC199" s="60"/>
    </row>
    <row r="200" spans="2:29">
      <c r="B200" s="10"/>
      <c r="C200" s="10"/>
      <c r="D200" s="60"/>
      <c r="E200" s="60"/>
      <c r="I200" s="60"/>
      <c r="J200" s="60"/>
      <c r="N200" s="60"/>
      <c r="O200" s="60"/>
      <c r="S200" s="60"/>
      <c r="T200" s="60"/>
      <c r="U200" s="60"/>
      <c r="V200" s="60"/>
      <c r="X200" s="60"/>
      <c r="Y200" s="60"/>
      <c r="Z200" s="60"/>
      <c r="AA200" s="60"/>
      <c r="AC200" s="60"/>
    </row>
  </sheetData>
  <pageMargins left="0.7" right="0.7" top="0.75" bottom="0.75" header="0.3" footer="0.3"/>
  <pageSetup scale="36" orientation="portrait" r:id="rId1"/>
  <headerFooter>
    <oddHeader>&amp;A</oddHeader>
    <oddFooter>&amp;L&amp;"-,Bold"Sabre Confidential&amp;C&amp;D&amp;RPage &amp;P</oddFooter>
  </headerFooter>
  <ignoredErrors>
    <ignoredError sqref="H5:H7 H9:H10 H12 M5:R12 W5:W12 AB5:AB17 W14:W15" numberStoredAsText="1"/>
    <ignoredError sqref="H24 H57:H60 H55 H43 H35:H41 H33 H21 H18:H19 H15:H16 H13 H29 H67 H73 H65 H51 M13:R22 H62 H31 H75 H53 W13" numberStoredAsText="1" formula="1"/>
    <ignoredError sqref="H14:L14 H52:R52 I51:R51 H66:O66 I65:R65 H74:R74 I73:R73 H68:R72 I67:R67 H30:R30 I29:R29 I13:L13 H17:L17 I15:L16 H20:L20 I18:L19 H23:R23 I21:L21 H34:R34 I33:R33 H42:R42 I35:R41 H45:R50 I43:R43 H56:R56 I55:R55 H61:R61 I57:R58 H77:R77 H25:R28 I24:R24 H22:L22 I62:R62 I60:R60 I59:N59 P59:R59 H101:R101 H100:N100 P100:R100 H96:R99 H78:M78 O78:R78 H44:O44 Q44:R44 Q66:R66 I31:R31 I75:R75 I53:R53 H79:R94 W22:AB38 W60:AB70 AB39:AB59" formula="1"/>
    <ignoredError sqref="W81:AB87 W89:AB104 W88:Z88 AB88" formulaRange="1"/>
    <ignoredError sqref="W39:AA59" formula="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499984740745262"/>
    <pageSetUpPr fitToPage="1"/>
  </sheetPr>
  <dimension ref="B1:AE129"/>
  <sheetViews>
    <sheetView showGridLines="0" zoomScale="90" zoomScaleNormal="90" zoomScaleSheetLayoutView="100" workbookViewId="0">
      <pane xSplit="2" ySplit="4" topLeftCell="C5" activePane="bottomRight" state="frozen"/>
      <selection activeCell="T7" sqref="T7"/>
      <selection pane="topRight" activeCell="T7" sqref="T7"/>
      <selection pane="bottomLeft" activeCell="T7" sqref="T7"/>
      <selection pane="bottomRight" activeCell="B21" sqref="B21"/>
    </sheetView>
  </sheetViews>
  <sheetFormatPr defaultColWidth="9.140625" defaultRowHeight="12.75" outlineLevelCol="1"/>
  <cols>
    <col min="1" max="1" width="3.7109375" style="3" customWidth="1"/>
    <col min="2" max="2" width="71" style="3" customWidth="1"/>
    <col min="3" max="3" width="5.85546875" style="3" customWidth="1"/>
    <col min="4" max="6" width="12.28515625" style="33" customWidth="1" outlineLevel="1"/>
    <col min="7" max="7" width="10.7109375" style="33" customWidth="1" outlineLevel="1"/>
    <col min="8" max="8" width="11.5703125" style="33" customWidth="1"/>
    <col min="9" max="12" width="12.28515625" style="33" customWidth="1" outlineLevel="1"/>
    <col min="13" max="13" width="11.5703125" style="33" customWidth="1"/>
    <col min="14" max="17" width="12.28515625" style="33" customWidth="1" outlineLevel="1"/>
    <col min="18" max="18" width="11.5703125" style="33" customWidth="1"/>
    <col min="19" max="22" width="12.28515625" style="33" customWidth="1" outlineLevel="1"/>
    <col min="23" max="23" width="11.5703125" style="33" customWidth="1"/>
    <col min="24" max="27" width="12.28515625" style="33" customWidth="1" outlineLevel="1"/>
    <col min="28" max="28" width="13.5703125" style="33" customWidth="1"/>
    <col min="29" max="29" width="12.28515625" style="33" customWidth="1" outlineLevel="1"/>
    <col min="30" max="30" width="9.140625" style="3"/>
    <col min="31" max="31" width="10.140625" style="3" bestFit="1" customWidth="1"/>
    <col min="32" max="16384" width="9.140625" style="3"/>
  </cols>
  <sheetData>
    <row r="1" spans="2:31">
      <c r="H1" s="32"/>
      <c r="M1" s="32"/>
      <c r="R1" s="32"/>
      <c r="W1" s="32"/>
      <c r="AB1" s="32"/>
    </row>
    <row r="2" spans="2:31" ht="26.25">
      <c r="B2" s="243" t="s">
        <v>41</v>
      </c>
      <c r="C2" s="352"/>
      <c r="H2" s="32"/>
      <c r="M2" s="32"/>
      <c r="R2" s="32"/>
      <c r="W2" s="32"/>
      <c r="AB2" s="32"/>
    </row>
    <row r="3" spans="2:31">
      <c r="B3" s="6" t="s">
        <v>20</v>
      </c>
      <c r="C3" s="6"/>
      <c r="H3" s="32"/>
      <c r="M3" s="32"/>
      <c r="R3" s="32"/>
      <c r="W3" s="32"/>
      <c r="AB3" s="32"/>
    </row>
    <row r="4" spans="2:31" ht="15">
      <c r="B4" s="7" t="s">
        <v>55</v>
      </c>
      <c r="C4" s="285"/>
      <c r="D4" s="35" t="s">
        <v>59</v>
      </c>
      <c r="E4" s="35" t="s">
        <v>63</v>
      </c>
      <c r="F4" s="35" t="s">
        <v>65</v>
      </c>
      <c r="G4" s="35" t="s">
        <v>67</v>
      </c>
      <c r="H4" s="34" t="s">
        <v>68</v>
      </c>
      <c r="I4" s="35" t="s">
        <v>72</v>
      </c>
      <c r="J4" s="35" t="s">
        <v>76</v>
      </c>
      <c r="K4" s="35" t="s">
        <v>97</v>
      </c>
      <c r="L4" s="35" t="s">
        <v>101</v>
      </c>
      <c r="M4" s="34" t="s">
        <v>102</v>
      </c>
      <c r="N4" s="35" t="s">
        <v>108</v>
      </c>
      <c r="O4" s="35" t="s">
        <v>110</v>
      </c>
      <c r="P4" s="35" t="s">
        <v>128</v>
      </c>
      <c r="Q4" s="35" t="s">
        <v>129</v>
      </c>
      <c r="R4" s="34" t="s">
        <v>146</v>
      </c>
      <c r="S4" s="35" t="s">
        <v>154</v>
      </c>
      <c r="T4" s="35" t="s">
        <v>178</v>
      </c>
      <c r="U4" s="35" t="s">
        <v>181</v>
      </c>
      <c r="V4" s="35" t="s">
        <v>184</v>
      </c>
      <c r="W4" s="34" t="s">
        <v>189</v>
      </c>
      <c r="X4" s="35" t="s">
        <v>195</v>
      </c>
      <c r="Y4" s="35" t="s">
        <v>201</v>
      </c>
      <c r="Z4" s="35" t="s">
        <v>203</v>
      </c>
      <c r="AA4" s="35" t="s">
        <v>206</v>
      </c>
      <c r="AB4" s="34">
        <v>2019</v>
      </c>
      <c r="AC4" s="35" t="s">
        <v>214</v>
      </c>
    </row>
    <row r="6" spans="2:31" ht="15" customHeight="1">
      <c r="B6" s="12" t="s">
        <v>27</v>
      </c>
      <c r="C6" s="12"/>
    </row>
    <row r="7" spans="2:31" ht="15" customHeight="1">
      <c r="B7" s="373" t="s">
        <v>217</v>
      </c>
      <c r="C7" s="192"/>
      <c r="D7" s="183">
        <v>207.494</v>
      </c>
      <c r="E7" s="183">
        <v>32.207000000000001</v>
      </c>
      <c r="F7" s="183">
        <v>176.34</v>
      </c>
      <c r="G7" s="183">
        <v>129.441</v>
      </c>
      <c r="H7" s="40">
        <f t="shared" ref="H7:H9" si="0">SUM(D7:G7)</f>
        <v>545.48199999999997</v>
      </c>
      <c r="I7" s="194">
        <v>105.167</v>
      </c>
      <c r="J7" s="194">
        <v>72.019000000000005</v>
      </c>
      <c r="K7" s="194">
        <v>40.814999999999998</v>
      </c>
      <c r="L7" s="194">
        <v>24.561000000000007</v>
      </c>
      <c r="M7" s="40">
        <f t="shared" ref="M7:M9" si="1">SUM(I7:L7)</f>
        <v>242.56200000000001</v>
      </c>
      <c r="N7" s="194">
        <v>75.938999999999993</v>
      </c>
      <c r="O7" s="194">
        <v>-6.4870000000000001</v>
      </c>
      <c r="P7" s="194">
        <v>90.989000000000004</v>
      </c>
      <c r="Q7" s="194">
        <v>82.09</v>
      </c>
      <c r="R7" s="40">
        <f t="shared" ref="R7:R9" si="2">SUM(N7:Q7)</f>
        <v>242.53100000000001</v>
      </c>
      <c r="S7" s="194">
        <v>87.88</v>
      </c>
      <c r="T7" s="194">
        <v>92.245999999999995</v>
      </c>
      <c r="U7" s="339">
        <v>73.004999999999995</v>
      </c>
      <c r="V7" s="194">
        <v>84.4</v>
      </c>
      <c r="W7" s="40">
        <f t="shared" ref="W7:W9" si="3">SUM(S7:V7)</f>
        <v>337.53099999999995</v>
      </c>
      <c r="X7" s="194">
        <v>56.85</v>
      </c>
      <c r="Y7" s="194">
        <v>27.838000000000001</v>
      </c>
      <c r="Z7" s="194">
        <v>63.813000000000002</v>
      </c>
      <c r="AA7" s="194">
        <v>10.090999999999999</v>
      </c>
      <c r="AB7" s="40">
        <f t="shared" ref="AB7:AB9" si="4">SUM(X7:AA7)</f>
        <v>158.59200000000001</v>
      </c>
      <c r="AC7" s="194">
        <v>-212.68</v>
      </c>
      <c r="AD7" s="354"/>
      <c r="AE7" s="347"/>
    </row>
    <row r="8" spans="2:31" ht="15" customHeight="1">
      <c r="B8" s="211" t="s">
        <v>218</v>
      </c>
      <c r="C8" s="193"/>
      <c r="D8" s="16">
        <v>-158.911</v>
      </c>
      <c r="E8" s="16">
        <v>-0.69599999999999995</v>
      </c>
      <c r="F8" s="16">
        <v>-53.892000000000003</v>
      </c>
      <c r="G8" s="16">
        <v>-100.90900000000001</v>
      </c>
      <c r="H8" s="51">
        <f t="shared" si="0"/>
        <v>-314.40800000000002</v>
      </c>
      <c r="I8" s="195">
        <v>-13.35</v>
      </c>
      <c r="J8" s="195">
        <v>2.0979999999999999</v>
      </c>
      <c r="K8" s="195">
        <v>0.39400000000000002</v>
      </c>
      <c r="L8" s="195">
        <v>5.3089999999999984</v>
      </c>
      <c r="M8" s="51">
        <f t="shared" si="1"/>
        <v>-5.5490000000000004</v>
      </c>
      <c r="N8" s="195">
        <v>0.47699999999999998</v>
      </c>
      <c r="O8" s="195">
        <v>1.222</v>
      </c>
      <c r="P8" s="195">
        <v>0.52900000000000003</v>
      </c>
      <c r="Q8" s="195">
        <v>-0.29599999999999999</v>
      </c>
      <c r="R8" s="51">
        <f t="shared" si="2"/>
        <v>1.9319999999999997</v>
      </c>
      <c r="S8" s="195">
        <v>1.2070000000000001</v>
      </c>
      <c r="T8" s="195">
        <v>-0.76</v>
      </c>
      <c r="U8" s="195">
        <v>-3.6640000000000001</v>
      </c>
      <c r="V8" s="195">
        <v>1.478</v>
      </c>
      <c r="W8" s="51">
        <f t="shared" si="3"/>
        <v>-1.7390000000000001</v>
      </c>
      <c r="X8" s="195">
        <v>1.452</v>
      </c>
      <c r="Y8" s="195">
        <v>-1.35</v>
      </c>
      <c r="Z8" s="195">
        <v>0.59599999999999997</v>
      </c>
      <c r="AA8" s="195">
        <v>1.0680000000000001</v>
      </c>
      <c r="AB8" s="51">
        <f t="shared" si="4"/>
        <v>1.766</v>
      </c>
      <c r="AC8" s="195">
        <v>2.1259999999999999</v>
      </c>
      <c r="AE8" s="347"/>
    </row>
    <row r="9" spans="2:31" ht="15" customHeight="1">
      <c r="B9" s="211" t="s">
        <v>117</v>
      </c>
      <c r="C9" s="193"/>
      <c r="D9" s="16">
        <v>0.747</v>
      </c>
      <c r="E9" s="16">
        <v>1.0780000000000001</v>
      </c>
      <c r="F9" s="16">
        <v>0.67600000000000005</v>
      </c>
      <c r="G9" s="16">
        <v>0.98</v>
      </c>
      <c r="H9" s="51">
        <f t="shared" si="0"/>
        <v>3.4810000000000003</v>
      </c>
      <c r="I9" s="195">
        <v>1.1020000000000001</v>
      </c>
      <c r="J9" s="195">
        <v>1.0780000000000001</v>
      </c>
      <c r="K9" s="195">
        <v>1.0469999999999999</v>
      </c>
      <c r="L9" s="195">
        <v>1.1499999999999999</v>
      </c>
      <c r="M9" s="51">
        <f t="shared" si="1"/>
        <v>4.3770000000000007</v>
      </c>
      <c r="N9" s="195">
        <v>1.306</v>
      </c>
      <c r="O9" s="195">
        <v>1.113</v>
      </c>
      <c r="P9" s="195">
        <v>1.3069999999999999</v>
      </c>
      <c r="Q9" s="195">
        <v>1.387</v>
      </c>
      <c r="R9" s="51">
        <f t="shared" si="2"/>
        <v>5.1129999999999995</v>
      </c>
      <c r="S9" s="195">
        <v>1.3620000000000001</v>
      </c>
      <c r="T9" s="195">
        <v>1.079</v>
      </c>
      <c r="U9" s="195">
        <v>1.538</v>
      </c>
      <c r="V9" s="195">
        <v>1.1499999999999999</v>
      </c>
      <c r="W9" s="51">
        <f t="shared" si="3"/>
        <v>5.1289999999999996</v>
      </c>
      <c r="X9" s="195">
        <v>0.91200000000000003</v>
      </c>
      <c r="Y9" s="195">
        <v>1.6060000000000001</v>
      </c>
      <c r="Z9" s="195">
        <v>0.77100000000000002</v>
      </c>
      <c r="AA9" s="195">
        <v>0.66500000000000004</v>
      </c>
      <c r="AB9" s="51">
        <f t="shared" si="4"/>
        <v>3.9540000000000002</v>
      </c>
      <c r="AC9" s="195">
        <v>0.78300000000000003</v>
      </c>
      <c r="AE9" s="347"/>
    </row>
    <row r="10" spans="2:31" ht="15" customHeight="1">
      <c r="B10" s="203" t="s">
        <v>219</v>
      </c>
      <c r="C10" s="94"/>
      <c r="D10" s="154">
        <f>SUM(D7:D9)</f>
        <v>49.33</v>
      </c>
      <c r="E10" s="154">
        <f>SUM(E7:E9)</f>
        <v>32.588999999999999</v>
      </c>
      <c r="F10" s="154">
        <f>SUM(F7:F9)</f>
        <v>123.12400000000001</v>
      </c>
      <c r="G10" s="154">
        <f>SUM(G7:G9)</f>
        <v>29.511999999999997</v>
      </c>
      <c r="H10" s="155">
        <f>SUM(D10:G10)</f>
        <v>234.55500000000001</v>
      </c>
      <c r="I10" s="154">
        <f>SUM(I7:I9)</f>
        <v>92.919000000000011</v>
      </c>
      <c r="J10" s="154">
        <f>SUM(J7:J9)</f>
        <v>75.195000000000007</v>
      </c>
      <c r="K10" s="154">
        <f>SUM(K7:K9)</f>
        <v>42.255999999999993</v>
      </c>
      <c r="L10" s="154">
        <f>SUM(L7:L9)</f>
        <v>31.020000000000003</v>
      </c>
      <c r="M10" s="155">
        <f>SUM(I10:L10)</f>
        <v>241.39000000000004</v>
      </c>
      <c r="N10" s="154">
        <f>SUM(N7:N9)</f>
        <v>77.721999999999994</v>
      </c>
      <c r="O10" s="154">
        <f>SUM(O7:O9)</f>
        <v>-4.152000000000001</v>
      </c>
      <c r="P10" s="154">
        <f>SUM(P7:P9)</f>
        <v>92.825000000000003</v>
      </c>
      <c r="Q10" s="154">
        <f>SUM(Q7:Q9)</f>
        <v>83.180999999999997</v>
      </c>
      <c r="R10" s="155">
        <f>SUM(N10:Q10)</f>
        <v>249.57599999999996</v>
      </c>
      <c r="S10" s="154">
        <f>SUM(S7:S9)</f>
        <v>90.448999999999984</v>
      </c>
      <c r="T10" s="154">
        <f>SUM(T7:T9)</f>
        <v>92.564999999999984</v>
      </c>
      <c r="U10" s="154">
        <f>SUM(U7:U9)</f>
        <v>70.878999999999991</v>
      </c>
      <c r="V10" s="154">
        <f>SUM(V7:V9)</f>
        <v>87.028000000000006</v>
      </c>
      <c r="W10" s="155">
        <f>SUM(S10:V10)</f>
        <v>340.92099999999994</v>
      </c>
      <c r="X10" s="154">
        <f>SUM(X7:X9)</f>
        <v>59.213999999999999</v>
      </c>
      <c r="Y10" s="154">
        <f>SUM(Y7:Y9)</f>
        <v>28.094000000000001</v>
      </c>
      <c r="Z10" s="154">
        <f>SUM(Z7:Z9)</f>
        <v>65.180000000000007</v>
      </c>
      <c r="AA10" s="154">
        <f>SUM(AA7:AA9)</f>
        <v>11.823999999999998</v>
      </c>
      <c r="AB10" s="155">
        <f>SUM(X10:AA10)</f>
        <v>164.31200000000001</v>
      </c>
      <c r="AC10" s="154">
        <f>SUM(AC7:AC9)</f>
        <v>-209.77100000000002</v>
      </c>
      <c r="AE10" s="347"/>
    </row>
    <row r="11" spans="2:31" s="15" customFormat="1" ht="15" customHeight="1">
      <c r="B11" s="41" t="s">
        <v>3</v>
      </c>
      <c r="C11" s="41"/>
      <c r="D11" s="174"/>
      <c r="E11" s="174"/>
      <c r="F11" s="174"/>
      <c r="G11" s="174"/>
      <c r="H11" s="43"/>
      <c r="I11" s="174"/>
      <c r="J11" s="174"/>
      <c r="K11" s="174"/>
      <c r="L11" s="174"/>
      <c r="M11" s="43"/>
      <c r="N11" s="174"/>
      <c r="O11" s="174"/>
      <c r="P11" s="174"/>
      <c r="Q11" s="174"/>
      <c r="R11" s="43"/>
      <c r="S11" s="174"/>
      <c r="T11" s="174"/>
      <c r="U11" s="174"/>
      <c r="V11" s="174"/>
      <c r="W11" s="43"/>
      <c r="X11" s="174"/>
      <c r="Y11" s="174"/>
      <c r="Z11" s="174"/>
      <c r="AA11" s="174"/>
      <c r="AB11" s="43"/>
      <c r="AC11" s="174"/>
      <c r="AE11" s="347"/>
    </row>
    <row r="12" spans="2:31" ht="15" customHeight="1">
      <c r="B12" s="45" t="s">
        <v>112</v>
      </c>
      <c r="C12" s="45"/>
      <c r="D12" s="175">
        <f>'Adjusted EBITDA by Segment'!H13</f>
        <v>0</v>
      </c>
      <c r="E12" s="175">
        <f>'Adjusted EBITDA by Segment'!H45</f>
        <v>0</v>
      </c>
      <c r="F12" s="175">
        <f>'Adjusted EBITDA by Segment'!H77</f>
        <v>0</v>
      </c>
      <c r="G12" s="175">
        <f>'Adjusted EBITDA by Segment'!H109</f>
        <v>0</v>
      </c>
      <c r="H12" s="51">
        <f t="shared" ref="H12:H22" si="5">SUM(D12:G12)</f>
        <v>0</v>
      </c>
      <c r="I12" s="175">
        <f>+'Adjusted EBITDA by Segment'!H173</f>
        <v>0</v>
      </c>
      <c r="J12" s="175">
        <f>'Adjusted EBITDA by Segment'!H205</f>
        <v>0</v>
      </c>
      <c r="K12" s="175">
        <f>'Adjusted EBITDA by Segment'!$H237</f>
        <v>0</v>
      </c>
      <c r="L12" s="175">
        <f>'Adjusted EBITDA by Segment'!$H269</f>
        <v>0</v>
      </c>
      <c r="M12" s="51">
        <f t="shared" ref="M12:M22" si="6">SUM(I12:L12)</f>
        <v>0</v>
      </c>
      <c r="N12" s="175">
        <f>'Adjusted EBITDA by Segment'!H333</f>
        <v>0</v>
      </c>
      <c r="O12" s="175">
        <f>'Adjusted EBITDA by Segment'!$H365</f>
        <v>92.022000000000006</v>
      </c>
      <c r="P12" s="175">
        <f>'Adjusted EBITDA by Segment'!H397</f>
        <v>0</v>
      </c>
      <c r="Q12" s="175">
        <f>'Adjusted EBITDA by Segment'!H430</f>
        <v>-10.91</v>
      </c>
      <c r="R12" s="51">
        <f t="shared" ref="R12:R22" si="7">SUM(N12:Q12)</f>
        <v>81.112000000000009</v>
      </c>
      <c r="S12" s="175">
        <f>'Adjusted EBITDA by Segment'!H494</f>
        <v>0</v>
      </c>
      <c r="T12" s="175">
        <v>0</v>
      </c>
      <c r="U12" s="175">
        <f>'Adjusted EBITDA by Segment'!H558</f>
        <v>0</v>
      </c>
      <c r="V12" s="175">
        <f>'Adjusted EBITDA by Segment'!H592</f>
        <v>0</v>
      </c>
      <c r="W12" s="51">
        <f t="shared" ref="W12:W22" si="8">SUM(S12:V12)</f>
        <v>0</v>
      </c>
      <c r="X12" s="175">
        <f>'Adjusted EBITDA by Segment'!H662</f>
        <v>0</v>
      </c>
      <c r="Y12" s="175">
        <f>'Adjusted EBITDA by Segment'!H696</f>
        <v>0</v>
      </c>
      <c r="Z12" s="175">
        <f>'Adjusted EBITDA by Segment'!H729</f>
        <v>0</v>
      </c>
      <c r="AA12" s="175">
        <f>'Adjusted EBITDA by Segment'!H761</f>
        <v>0</v>
      </c>
      <c r="AB12" s="51">
        <f t="shared" ref="AB12:AB22" si="9">SUM(X12:AA12)</f>
        <v>0</v>
      </c>
      <c r="AC12" s="175">
        <f>'Adjusted EBITDA by Segment'!J761</f>
        <v>0</v>
      </c>
      <c r="AE12" s="347"/>
    </row>
    <row r="13" spans="2:31" ht="15" customHeight="1">
      <c r="B13" s="45" t="s">
        <v>106</v>
      </c>
      <c r="C13" s="45"/>
      <c r="D13" s="176">
        <v>0</v>
      </c>
      <c r="E13" s="176">
        <v>0</v>
      </c>
      <c r="F13" s="176">
        <v>0</v>
      </c>
      <c r="G13" s="176">
        <v>0</v>
      </c>
      <c r="H13" s="51">
        <f>SUM(D13:G13)</f>
        <v>0</v>
      </c>
      <c r="I13" s="176">
        <v>0</v>
      </c>
      <c r="J13" s="176">
        <v>0</v>
      </c>
      <c r="K13" s="176">
        <v>0</v>
      </c>
      <c r="L13" s="176">
        <v>0</v>
      </c>
      <c r="M13" s="51">
        <f>SUM(I13:L13)</f>
        <v>0</v>
      </c>
      <c r="N13" s="176">
        <v>0</v>
      </c>
      <c r="O13" s="176">
        <v>0</v>
      </c>
      <c r="P13" s="176">
        <v>0</v>
      </c>
      <c r="Q13" s="176">
        <v>0</v>
      </c>
      <c r="R13" s="51">
        <f>SUM(N13:Q13)</f>
        <v>0</v>
      </c>
      <c r="S13" s="176">
        <v>0</v>
      </c>
      <c r="T13" s="176">
        <v>0</v>
      </c>
      <c r="U13" s="176">
        <v>0</v>
      </c>
      <c r="V13" s="176">
        <v>0</v>
      </c>
      <c r="W13" s="51">
        <f>SUM(S13:V13)</f>
        <v>0</v>
      </c>
      <c r="X13" s="176">
        <v>0</v>
      </c>
      <c r="Y13" s="176">
        <v>0</v>
      </c>
      <c r="Z13" s="176">
        <v>0</v>
      </c>
      <c r="AA13" s="176">
        <v>0</v>
      </c>
      <c r="AB13" s="51">
        <f>SUM(X13:AA13)</f>
        <v>0</v>
      </c>
      <c r="AC13" s="176">
        <v>0</v>
      </c>
      <c r="AE13" s="347"/>
    </row>
    <row r="14" spans="2:31" ht="15" customHeight="1">
      <c r="B14" s="45" t="s">
        <v>87</v>
      </c>
      <c r="C14" s="45"/>
      <c r="D14" s="176">
        <v>21.675000000000001</v>
      </c>
      <c r="E14" s="176">
        <v>23.210999999999999</v>
      </c>
      <c r="F14" s="176">
        <v>31.384</v>
      </c>
      <c r="G14" s="176">
        <v>31.850999999999999</v>
      </c>
      <c r="H14" s="51">
        <f t="shared" si="5"/>
        <v>108.121</v>
      </c>
      <c r="I14" s="176">
        <v>34.130000000000003</v>
      </c>
      <c r="J14" s="176">
        <v>34.018000000000001</v>
      </c>
      <c r="K14" s="176">
        <v>39.43</v>
      </c>
      <c r="L14" s="176">
        <v>35.847000000000001</v>
      </c>
      <c r="M14" s="51">
        <f t="shared" si="6"/>
        <v>143.42500000000001</v>
      </c>
      <c r="N14" s="176">
        <v>35.180999999999997</v>
      </c>
      <c r="O14" s="176">
        <v>20.259</v>
      </c>
      <c r="P14" s="176">
        <v>20.225999999999999</v>
      </c>
      <c r="Q14" s="176">
        <v>20.193999999999999</v>
      </c>
      <c r="R14" s="51">
        <f t="shared" si="7"/>
        <v>95.86</v>
      </c>
      <c r="S14" s="176">
        <v>17.59</v>
      </c>
      <c r="T14" s="176">
        <v>17.588000000000001</v>
      </c>
      <c r="U14" s="176">
        <v>16.407</v>
      </c>
      <c r="V14" s="176">
        <v>16.422999999999998</v>
      </c>
      <c r="W14" s="51">
        <f t="shared" si="8"/>
        <v>68.007999999999996</v>
      </c>
      <c r="X14" s="176">
        <v>15.984</v>
      </c>
      <c r="Y14" s="176">
        <v>16.010999999999999</v>
      </c>
      <c r="Z14" s="176">
        <v>15.976000000000001</v>
      </c>
      <c r="AA14" s="176">
        <v>16.633000000000003</v>
      </c>
      <c r="AB14" s="51">
        <f t="shared" si="9"/>
        <v>64.603999999999999</v>
      </c>
      <c r="AC14" s="176">
        <v>16.800999999999998</v>
      </c>
      <c r="AE14" s="347"/>
    </row>
    <row r="15" spans="2:31" ht="15" customHeight="1">
      <c r="B15" s="45" t="s">
        <v>18</v>
      </c>
      <c r="C15" s="45"/>
      <c r="D15" s="176">
        <v>0</v>
      </c>
      <c r="E15" s="176">
        <v>33.234999999999999</v>
      </c>
      <c r="F15" s="176">
        <v>0</v>
      </c>
      <c r="G15" s="176">
        <v>5.5480000000000018</v>
      </c>
      <c r="H15" s="51">
        <f t="shared" si="5"/>
        <v>38.783000000000001</v>
      </c>
      <c r="I15" s="176">
        <v>0</v>
      </c>
      <c r="J15" s="176">
        <v>0</v>
      </c>
      <c r="K15" s="176">
        <v>3.6829999999999998</v>
      </c>
      <c r="L15" s="176">
        <v>0</v>
      </c>
      <c r="M15" s="51">
        <f t="shared" si="6"/>
        <v>3.6829999999999998</v>
      </c>
      <c r="N15" s="176">
        <v>0</v>
      </c>
      <c r="O15" s="176">
        <v>0</v>
      </c>
      <c r="P15" s="176">
        <v>1.012</v>
      </c>
      <c r="Q15" s="176">
        <v>0</v>
      </c>
      <c r="R15" s="51">
        <f t="shared" si="7"/>
        <v>1.012</v>
      </c>
      <c r="S15" s="176">
        <v>0.63300000000000001</v>
      </c>
      <c r="T15" s="176">
        <v>0</v>
      </c>
      <c r="U15" s="176">
        <v>0</v>
      </c>
      <c r="V15" s="176">
        <v>0</v>
      </c>
      <c r="W15" s="51">
        <f t="shared" si="8"/>
        <v>0.63300000000000001</v>
      </c>
      <c r="X15" s="176">
        <v>0</v>
      </c>
      <c r="Y15" s="176">
        <v>0</v>
      </c>
      <c r="Z15" s="176">
        <v>0</v>
      </c>
      <c r="AA15" s="176">
        <v>0</v>
      </c>
      <c r="AB15" s="51">
        <f t="shared" si="9"/>
        <v>0</v>
      </c>
      <c r="AC15" s="176">
        <v>0</v>
      </c>
      <c r="AE15" s="347"/>
    </row>
    <row r="16" spans="2:31" ht="15" customHeight="1">
      <c r="B16" s="45" t="s">
        <v>88</v>
      </c>
      <c r="C16" s="45"/>
      <c r="D16" s="176">
        <v>4.4450000000000003</v>
      </c>
      <c r="E16" s="176">
        <v>-0.19700000000000001</v>
      </c>
      <c r="F16" s="176">
        <v>-92.567999999999998</v>
      </c>
      <c r="G16" s="176">
        <v>-3.0570000000000022</v>
      </c>
      <c r="H16" s="51">
        <f t="shared" si="5"/>
        <v>-91.376999999999995</v>
      </c>
      <c r="I16" s="176">
        <v>-3.36</v>
      </c>
      <c r="J16" s="176">
        <v>-0.876</v>
      </c>
      <c r="K16" s="176">
        <v>-0.28100000000000003</v>
      </c>
      <c r="L16" s="176">
        <v>-23.1</v>
      </c>
      <c r="M16" s="51">
        <f t="shared" si="6"/>
        <v>-27.617000000000001</v>
      </c>
      <c r="N16" s="176">
        <v>15.234</v>
      </c>
      <c r="O16" s="176">
        <v>0.752</v>
      </c>
      <c r="P16" s="176">
        <v>3.802</v>
      </c>
      <c r="Q16" s="176">
        <v>-56.317999999999998</v>
      </c>
      <c r="R16" s="51">
        <f t="shared" si="7"/>
        <v>-36.53</v>
      </c>
      <c r="S16" s="176">
        <v>1.1060000000000001</v>
      </c>
      <c r="T16" s="176">
        <v>7.7350000000000003</v>
      </c>
      <c r="U16" s="176">
        <v>1.905</v>
      </c>
      <c r="V16" s="176">
        <v>-2.2370000000000001</v>
      </c>
      <c r="W16" s="51">
        <f t="shared" si="8"/>
        <v>8.5090000000000003</v>
      </c>
      <c r="X16" s="176">
        <v>1.87</v>
      </c>
      <c r="Y16" s="176">
        <v>2.4790000000000001</v>
      </c>
      <c r="Z16" s="176">
        <v>1.7689999999999999</v>
      </c>
      <c r="AA16" s="176">
        <v>3.3140000000000001</v>
      </c>
      <c r="AB16" s="51">
        <f t="shared" si="9"/>
        <v>9.4320000000000004</v>
      </c>
      <c r="AC16" s="176">
        <v>47.485999999999997</v>
      </c>
      <c r="AE16" s="347"/>
    </row>
    <row r="17" spans="2:31" ht="15" customHeight="1">
      <c r="B17" s="45" t="s">
        <v>89</v>
      </c>
      <c r="C17" s="45"/>
      <c r="D17" s="175">
        <f>-D78-D88</f>
        <v>0</v>
      </c>
      <c r="E17" s="175">
        <f>-E78-E88</f>
        <v>0</v>
      </c>
      <c r="F17" s="175">
        <f>-F78-F88</f>
        <v>8.8879999999999999</v>
      </c>
      <c r="G17" s="175">
        <f>-G78-G88</f>
        <v>0.36799999999999999</v>
      </c>
      <c r="H17" s="51">
        <f t="shared" si="5"/>
        <v>9.2560000000000002</v>
      </c>
      <c r="I17" s="175">
        <f>-I78-I88</f>
        <v>0.124</v>
      </c>
      <c r="J17" s="175">
        <f>-J78-J88</f>
        <v>1.1160000000000001</v>
      </c>
      <c r="K17" s="175">
        <f>-K78-K88</f>
        <v>0.58299999999999996</v>
      </c>
      <c r="L17" s="175">
        <f>-L78-L88</f>
        <v>16.463000000000001</v>
      </c>
      <c r="M17" s="51">
        <f t="shared" si="6"/>
        <v>18.286000000000001</v>
      </c>
      <c r="N17" s="175">
        <f>-N78-N88</f>
        <v>0</v>
      </c>
      <c r="O17" s="175">
        <f>-O78-O88</f>
        <v>25.304000000000002</v>
      </c>
      <c r="P17" s="175">
        <f t="shared" ref="P17:Q17" si="10">-P78-P88</f>
        <v>0</v>
      </c>
      <c r="Q17" s="175">
        <f t="shared" si="10"/>
        <v>-1.329</v>
      </c>
      <c r="R17" s="51">
        <f t="shared" si="7"/>
        <v>23.975000000000001</v>
      </c>
      <c r="S17" s="175">
        <f>-S78-S88</f>
        <v>0</v>
      </c>
      <c r="T17" s="175">
        <f>-T78-T88</f>
        <v>0</v>
      </c>
      <c r="U17" s="175">
        <f>-U78-U88</f>
        <v>0</v>
      </c>
      <c r="V17" s="175">
        <f>-V78-V88</f>
        <v>0</v>
      </c>
      <c r="W17" s="51">
        <f t="shared" si="8"/>
        <v>0</v>
      </c>
      <c r="X17" s="175">
        <f>-X78-X88</f>
        <v>-7.2759576141834261E-15</v>
      </c>
      <c r="Y17" s="175">
        <f>-Y78-Y88</f>
        <v>-7.2759576141834261E-15</v>
      </c>
      <c r="Z17" s="175">
        <f>-Z78-Z88</f>
        <v>0</v>
      </c>
      <c r="AA17" s="175">
        <f>-AA78-AA88</f>
        <v>0</v>
      </c>
      <c r="AB17" s="51">
        <f t="shared" si="9"/>
        <v>-1.4551915228366852E-14</v>
      </c>
      <c r="AC17" s="175">
        <v>25.280999999999999</v>
      </c>
      <c r="AE17" s="347"/>
    </row>
    <row r="18" spans="2:31" ht="15" customHeight="1">
      <c r="B18" s="45" t="s">
        <v>90</v>
      </c>
      <c r="C18" s="45"/>
      <c r="D18" s="175">
        <f>-D89</f>
        <v>1.8109999999999999</v>
      </c>
      <c r="E18" s="175">
        <f>-E89</f>
        <v>2.0529999999999999</v>
      </c>
      <c r="F18" s="175">
        <f>-F89</f>
        <v>9.35</v>
      </c>
      <c r="G18" s="175">
        <f>-G89</f>
        <v>1.2230000000000001</v>
      </c>
      <c r="H18" s="51">
        <f>SUM(D18:G18)</f>
        <v>14.436999999999999</v>
      </c>
      <c r="I18" s="175">
        <f>-I89</f>
        <v>0.108</v>
      </c>
      <c r="J18" s="175">
        <f>-J89</f>
        <v>0.51600000000000001</v>
      </c>
      <c r="K18" s="175">
        <f>-K89</f>
        <v>0.09</v>
      </c>
      <c r="L18" s="175">
        <f>-L89</f>
        <v>6.5000000000000002E-2</v>
      </c>
      <c r="M18" s="51">
        <f>SUM(I18:L18)</f>
        <v>0.77899999999999991</v>
      </c>
      <c r="N18" s="175">
        <f>-N89</f>
        <v>0</v>
      </c>
      <c r="O18" s="175">
        <f>-O89</f>
        <v>0</v>
      </c>
      <c r="P18" s="175">
        <f t="shared" ref="P18:Q18" si="11">-P89</f>
        <v>0</v>
      </c>
      <c r="Q18" s="175">
        <f t="shared" si="11"/>
        <v>0</v>
      </c>
      <c r="R18" s="51">
        <f>SUM(N18:Q18)</f>
        <v>0</v>
      </c>
      <c r="S18" s="175">
        <f>-S89</f>
        <v>0</v>
      </c>
      <c r="T18" s="175">
        <f>-T89</f>
        <v>0</v>
      </c>
      <c r="U18" s="175">
        <f>-U89</f>
        <v>0</v>
      </c>
      <c r="V18" s="175">
        <f>-V89</f>
        <v>3.266</v>
      </c>
      <c r="W18" s="51">
        <f>SUM(S18:V18)</f>
        <v>3.266</v>
      </c>
      <c r="X18" s="175">
        <f>-X89</f>
        <v>11.706</v>
      </c>
      <c r="Y18" s="175">
        <f>-Y89</f>
        <v>8.9350000000000005</v>
      </c>
      <c r="Z18" s="175">
        <f>-Z89</f>
        <v>9.6959999999999997</v>
      </c>
      <c r="AA18" s="175">
        <f>-AA89</f>
        <v>10.7</v>
      </c>
      <c r="AB18" s="51">
        <f>SUM(X18:AA18)</f>
        <v>41.036999999999992</v>
      </c>
      <c r="AC18" s="175">
        <v>17.827000000000002</v>
      </c>
      <c r="AE18" s="347"/>
    </row>
    <row r="19" spans="2:31" ht="15" customHeight="1">
      <c r="B19" s="45" t="s">
        <v>230</v>
      </c>
      <c r="C19" s="45"/>
      <c r="D19" s="175">
        <f t="shared" ref="D19:G20" si="12">-(D79+D90)</f>
        <v>3.4359999999999999</v>
      </c>
      <c r="E19" s="175">
        <f t="shared" si="12"/>
        <v>2.0430000000000001</v>
      </c>
      <c r="F19" s="175">
        <f t="shared" si="12"/>
        <v>9.3179999999999996</v>
      </c>
      <c r="G19" s="175">
        <f t="shared" si="12"/>
        <v>1.9119999999999999</v>
      </c>
      <c r="H19" s="51">
        <f t="shared" si="5"/>
        <v>16.709</v>
      </c>
      <c r="I19" s="175">
        <f t="shared" ref="I19:K20" si="13">-(I79+I90)</f>
        <v>-3.8460000000000001</v>
      </c>
      <c r="J19" s="175">
        <f t="shared" si="13"/>
        <v>1.901</v>
      </c>
      <c r="K19" s="175">
        <f t="shared" si="13"/>
        <v>7.0339999999999998</v>
      </c>
      <c r="L19" s="175">
        <f t="shared" ref="L19" si="14">-(L79+L90)</f>
        <v>41.905999999999999</v>
      </c>
      <c r="M19" s="51">
        <f t="shared" si="6"/>
        <v>46.994999999999997</v>
      </c>
      <c r="N19" s="175">
        <f>-(N79+N90)</f>
        <v>3.5009999999999999</v>
      </c>
      <c r="O19" s="175">
        <f>-(O79+O90)</f>
        <v>0.95799999999999996</v>
      </c>
      <c r="P19" s="175">
        <f t="shared" ref="P19:Q19" si="15">-(P79+P90)</f>
        <v>-40.929000000000002</v>
      </c>
      <c r="Q19" s="175">
        <f t="shared" si="15"/>
        <v>0.96299999999999997</v>
      </c>
      <c r="R19" s="51">
        <f t="shared" si="7"/>
        <v>-35.506999999999998</v>
      </c>
      <c r="S19" s="175">
        <f>-(S79+S90)</f>
        <v>0.82799999999999996</v>
      </c>
      <c r="T19" s="175">
        <f>-(T79+T90)</f>
        <v>1.02</v>
      </c>
      <c r="U19" s="175">
        <f>-(U79+U90)</f>
        <v>5.2249999999999996</v>
      </c>
      <c r="V19" s="175">
        <f>-(V79+V90)</f>
        <v>1.25</v>
      </c>
      <c r="W19" s="51">
        <f t="shared" si="8"/>
        <v>8.3230000000000004</v>
      </c>
      <c r="X19" s="175">
        <f>-(X79+X90)</f>
        <v>1.4379999999999999</v>
      </c>
      <c r="Y19" s="175">
        <f>-(Y79+Y90)</f>
        <v>1.3859999999999999</v>
      </c>
      <c r="Z19" s="175">
        <f>-(Z79+Z90)</f>
        <v>-24.178999999999998</v>
      </c>
      <c r="AA19" s="175">
        <f>-(AA79+AA90)</f>
        <v>-3.2240000000000002</v>
      </c>
      <c r="AB19" s="51">
        <f t="shared" si="9"/>
        <v>-24.578999999999997</v>
      </c>
      <c r="AC19" s="175">
        <v>1.7410000000000001</v>
      </c>
      <c r="AE19" s="347"/>
    </row>
    <row r="20" spans="2:31" ht="15" customHeight="1">
      <c r="B20" s="45" t="s">
        <v>19</v>
      </c>
      <c r="C20" s="45"/>
      <c r="D20" s="175">
        <f t="shared" si="12"/>
        <v>8.7940000000000005</v>
      </c>
      <c r="E20" s="175">
        <f t="shared" si="12"/>
        <v>7.33</v>
      </c>
      <c r="F20" s="175">
        <f t="shared" si="12"/>
        <v>7.2040000000000006</v>
      </c>
      <c r="G20" s="175">
        <f t="shared" si="12"/>
        <v>6.6429999999999998</v>
      </c>
      <c r="H20" s="51">
        <f t="shared" si="5"/>
        <v>29.971000000000004</v>
      </c>
      <c r="I20" s="175">
        <f t="shared" si="13"/>
        <v>10.289</v>
      </c>
      <c r="J20" s="175">
        <f t="shared" si="13"/>
        <v>12.81</v>
      </c>
      <c r="K20" s="175">
        <f t="shared" si="13"/>
        <v>12.913</v>
      </c>
      <c r="L20" s="175">
        <f t="shared" ref="L20" si="16">-(L80+L91)</f>
        <v>12.512</v>
      </c>
      <c r="M20" s="51">
        <f t="shared" si="6"/>
        <v>48.524000000000001</v>
      </c>
      <c r="N20" s="175">
        <f t="shared" ref="N20:O20" si="17">-(N80+N91)</f>
        <v>8.0339999999999989</v>
      </c>
      <c r="O20" s="175">
        <f t="shared" si="17"/>
        <v>14.724</v>
      </c>
      <c r="P20" s="175">
        <f t="shared" ref="P20:Q20" si="18">-(P80+P91)</f>
        <v>11.655000000000001</v>
      </c>
      <c r="Q20" s="175">
        <f t="shared" si="18"/>
        <v>10.276</v>
      </c>
      <c r="R20" s="51">
        <f t="shared" si="7"/>
        <v>44.688999999999993</v>
      </c>
      <c r="S20" s="175">
        <f t="shared" ref="S20:T20" si="19">-(S80+S91)</f>
        <v>12.606</v>
      </c>
      <c r="T20" s="175">
        <f t="shared" si="19"/>
        <v>13.593999999999999</v>
      </c>
      <c r="U20" s="175">
        <f t="shared" ref="U20:V20" si="20">-(U80+U91)</f>
        <v>15.244999999999999</v>
      </c>
      <c r="V20" s="175">
        <f t="shared" si="20"/>
        <v>15.818</v>
      </c>
      <c r="W20" s="51">
        <f t="shared" si="8"/>
        <v>57.262999999999998</v>
      </c>
      <c r="X20" s="175">
        <f t="shared" ref="X20:Y20" si="21">-(X80+X91)</f>
        <v>15.693999999999999</v>
      </c>
      <c r="Y20" s="175">
        <f t="shared" si="21"/>
        <v>18.295000000000002</v>
      </c>
      <c r="Z20" s="175">
        <f>-(Z80+Z91)</f>
        <v>17.094000000000001</v>
      </c>
      <c r="AA20" s="175">
        <f>-(AA80+AA91)</f>
        <v>15.802</v>
      </c>
      <c r="AB20" s="51">
        <f t="shared" si="9"/>
        <v>66.885000000000005</v>
      </c>
      <c r="AC20" s="175">
        <v>17.577000000000002</v>
      </c>
      <c r="AE20" s="347"/>
    </row>
    <row r="21" spans="2:31" ht="15" customHeight="1">
      <c r="B21" s="47" t="s">
        <v>236</v>
      </c>
      <c r="C21" s="47"/>
      <c r="D21" s="176">
        <v>-14.557</v>
      </c>
      <c r="E21" s="176">
        <v>-24.21</v>
      </c>
      <c r="F21" s="176">
        <v>-15.805999999999999</v>
      </c>
      <c r="G21" s="176">
        <v>2.1899999999999977</v>
      </c>
      <c r="H21" s="51">
        <f t="shared" si="5"/>
        <v>-52.383000000000003</v>
      </c>
      <c r="I21" s="176">
        <v>-15.715999999999999</v>
      </c>
      <c r="J21" s="176">
        <v>-20.632999999999999</v>
      </c>
      <c r="K21" s="176">
        <v>-30.349</v>
      </c>
      <c r="L21" s="176">
        <v>-37.83</v>
      </c>
      <c r="M21" s="51">
        <f t="shared" si="6"/>
        <v>-104.52799999999999</v>
      </c>
      <c r="N21" s="176">
        <v>-21.568000000000001</v>
      </c>
      <c r="O21" s="176">
        <v>-52.734999999999999</v>
      </c>
      <c r="P21" s="176">
        <v>-1.67</v>
      </c>
      <c r="Q21" s="176">
        <v>41.904000000000003</v>
      </c>
      <c r="R21" s="51">
        <f t="shared" si="7"/>
        <v>-34.068999999999996</v>
      </c>
      <c r="S21" s="176">
        <v>-2.0019999999999998</v>
      </c>
      <c r="T21" s="176">
        <v>-30.158999999999999</v>
      </c>
      <c r="U21" s="176">
        <v>-0.68899999999999995</v>
      </c>
      <c r="V21" s="176">
        <v>-26.503</v>
      </c>
      <c r="W21" s="51">
        <f t="shared" si="8"/>
        <v>-59.353000000000002</v>
      </c>
      <c r="X21" s="176">
        <v>-11.707000000000001</v>
      </c>
      <c r="Y21" s="176">
        <v>-7.7460000000000004</v>
      </c>
      <c r="Z21" s="176">
        <v>-11.971</v>
      </c>
      <c r="AA21" s="176">
        <v>-11.052</v>
      </c>
      <c r="AB21" s="51">
        <f t="shared" si="9"/>
        <v>-42.475999999999999</v>
      </c>
      <c r="AC21" s="176">
        <v>3.0819999999999999</v>
      </c>
      <c r="AE21" s="347"/>
    </row>
    <row r="22" spans="2:31" ht="15" customHeight="1">
      <c r="B22" s="48" t="s">
        <v>220</v>
      </c>
      <c r="C22" s="48"/>
      <c r="D22" s="49">
        <f>D10+SUM(D12:D21)</f>
        <v>74.933999999999997</v>
      </c>
      <c r="E22" s="49">
        <f>E10+SUM(E12:E21)</f>
        <v>76.054000000000002</v>
      </c>
      <c r="F22" s="49">
        <f>F10+SUM(F12:F21)</f>
        <v>80.894000000000005</v>
      </c>
      <c r="G22" s="49">
        <f>G10+SUM(G12:G21)</f>
        <v>76.19</v>
      </c>
      <c r="H22" s="50">
        <f t="shared" si="5"/>
        <v>308.072</v>
      </c>
      <c r="I22" s="49">
        <f>I10+SUM(I12:I21)</f>
        <v>114.64800000000001</v>
      </c>
      <c r="J22" s="49">
        <f>J10+SUM(J12:J21)</f>
        <v>104.04700000000001</v>
      </c>
      <c r="K22" s="49">
        <f>K10+SUM(K12:K21)</f>
        <v>75.35899999999998</v>
      </c>
      <c r="L22" s="49">
        <f>L10+SUM(L12:L21)</f>
        <v>76.88300000000001</v>
      </c>
      <c r="M22" s="50">
        <f t="shared" si="6"/>
        <v>370.93700000000001</v>
      </c>
      <c r="N22" s="49">
        <f>N10+SUM(N12:N21)</f>
        <v>118.10399999999998</v>
      </c>
      <c r="O22" s="49">
        <f>O10+SUM(O12:O21)</f>
        <v>97.131999999999977</v>
      </c>
      <c r="P22" s="49">
        <f>P10+SUM(P12:P21)</f>
        <v>86.921000000000006</v>
      </c>
      <c r="Q22" s="49">
        <f>Q10+SUM(Q12:Q21)</f>
        <v>87.961000000000013</v>
      </c>
      <c r="R22" s="50">
        <f t="shared" si="7"/>
        <v>390.11799999999999</v>
      </c>
      <c r="S22" s="49">
        <f>S10+SUM(S12:S21)</f>
        <v>121.20999999999998</v>
      </c>
      <c r="T22" s="49">
        <f>T10+SUM(T12:T21)</f>
        <v>102.34299999999999</v>
      </c>
      <c r="U22" s="49">
        <f>U10+SUM(U12:U21)</f>
        <v>108.97199999999998</v>
      </c>
      <c r="V22" s="49">
        <f>V10+SUM(V12:V21)</f>
        <v>95.045000000000002</v>
      </c>
      <c r="W22" s="50">
        <f t="shared" si="8"/>
        <v>427.57</v>
      </c>
      <c r="X22" s="49">
        <f>X10+SUM(X12:X21)</f>
        <v>94.198999999999984</v>
      </c>
      <c r="Y22" s="49">
        <f>Y10+SUM(Y12:Y21)</f>
        <v>67.453999999999994</v>
      </c>
      <c r="Z22" s="49">
        <f>Z10+SUM(Z12:Z21)</f>
        <v>73.565000000000012</v>
      </c>
      <c r="AA22" s="49">
        <f>AA10+SUM(AA12:AA21)</f>
        <v>43.997</v>
      </c>
      <c r="AB22" s="50">
        <f t="shared" si="9"/>
        <v>279.21499999999997</v>
      </c>
      <c r="AC22" s="49">
        <f>AC10+SUM(AC12:AC21)</f>
        <v>-79.976000000000028</v>
      </c>
      <c r="AE22" s="347"/>
    </row>
    <row r="23" spans="2:31" s="15" customFormat="1" ht="15" customHeight="1">
      <c r="B23" s="41"/>
      <c r="C23" s="41"/>
      <c r="D23" s="174"/>
      <c r="E23" s="174"/>
      <c r="F23" s="174"/>
      <c r="G23" s="174"/>
      <c r="H23" s="43"/>
      <c r="I23" s="174"/>
      <c r="J23" s="174"/>
      <c r="K23" s="174"/>
      <c r="L23" s="174"/>
      <c r="M23" s="43"/>
      <c r="N23" s="174"/>
      <c r="O23" s="174"/>
      <c r="P23" s="174"/>
      <c r="Q23" s="174"/>
      <c r="R23" s="43"/>
      <c r="S23" s="174"/>
      <c r="T23" s="174"/>
      <c r="U23" s="174"/>
      <c r="V23" s="174"/>
      <c r="W23" s="43"/>
      <c r="X23" s="174"/>
      <c r="Y23" s="174"/>
      <c r="Z23" s="174"/>
      <c r="AA23" s="174"/>
      <c r="AB23" s="43"/>
      <c r="AC23" s="174"/>
      <c r="AE23" s="347"/>
    </row>
    <row r="24" spans="2:31" ht="15" customHeight="1">
      <c r="B24" s="45" t="s">
        <v>92</v>
      </c>
      <c r="C24" s="45"/>
      <c r="D24" s="16">
        <v>61.662999999999997</v>
      </c>
      <c r="E24" s="16">
        <v>46.244</v>
      </c>
      <c r="F24" s="16">
        <v>49.247</v>
      </c>
      <c r="G24" s="16">
        <v>56.366000000000014</v>
      </c>
      <c r="H24" s="51">
        <f t="shared" ref="H24:H34" si="22">SUM(D24:G24)</f>
        <v>213.52</v>
      </c>
      <c r="I24" s="16">
        <v>53.664999999999999</v>
      </c>
      <c r="J24" s="16">
        <v>56.213999999999999</v>
      </c>
      <c r="K24" s="16">
        <v>58.271000000000001</v>
      </c>
      <c r="L24" s="16">
        <v>65.153000000000006</v>
      </c>
      <c r="M24" s="51">
        <f t="shared" ref="M24:M34" si="23">SUM(I24:L24)</f>
        <v>233.303</v>
      </c>
      <c r="N24" s="16">
        <v>61.3</v>
      </c>
      <c r="O24" s="16">
        <v>63.81</v>
      </c>
      <c r="P24" s="16">
        <v>66.331999999999994</v>
      </c>
      <c r="Q24" s="16">
        <v>73.438000000000002</v>
      </c>
      <c r="R24" s="51">
        <f t="shared" ref="R24:R34" si="24">SUM(N24:Q24)</f>
        <v>264.88</v>
      </c>
      <c r="S24" s="16">
        <v>74.462999999999994</v>
      </c>
      <c r="T24" s="16">
        <v>74.959999999999994</v>
      </c>
      <c r="U24" s="16">
        <v>76.225999999999999</v>
      </c>
      <c r="V24" s="16">
        <v>77.962999999999994</v>
      </c>
      <c r="W24" s="51">
        <f t="shared" ref="W24:W34" si="25">SUM(S24:V24)</f>
        <v>303.61199999999997</v>
      </c>
      <c r="X24" s="16">
        <v>75.347999999999999</v>
      </c>
      <c r="Y24" s="16">
        <v>79.209000000000003</v>
      </c>
      <c r="Z24" s="16">
        <v>78.06</v>
      </c>
      <c r="AA24" s="16">
        <v>77.955999999999989</v>
      </c>
      <c r="AB24" s="51">
        <f t="shared" ref="AB24:AB34" si="26">SUM(X24:AA24)</f>
        <v>310.57299999999998</v>
      </c>
      <c r="AC24" s="16">
        <v>69.513000000000005</v>
      </c>
      <c r="AE24" s="347"/>
    </row>
    <row r="25" spans="2:31" ht="15" customHeight="1">
      <c r="B25" s="45" t="s">
        <v>93</v>
      </c>
      <c r="C25" s="45"/>
      <c r="D25" s="16">
        <v>7.524</v>
      </c>
      <c r="E25" s="16">
        <v>7.9020000000000001</v>
      </c>
      <c r="F25" s="16">
        <v>7.6059999999999999</v>
      </c>
      <c r="G25" s="16">
        <v>8.4089999999999989</v>
      </c>
      <c r="H25" s="51">
        <f t="shared" si="22"/>
        <v>31.440999999999999</v>
      </c>
      <c r="I25" s="16">
        <v>8.4879999999999995</v>
      </c>
      <c r="J25" s="16">
        <v>8.2110000000000003</v>
      </c>
      <c r="K25" s="16">
        <v>11.529</v>
      </c>
      <c r="L25" s="16">
        <v>9.0299999999999994</v>
      </c>
      <c r="M25" s="51">
        <f t="shared" si="23"/>
        <v>37.257999999999996</v>
      </c>
      <c r="N25" s="16">
        <v>9.1890000000000001</v>
      </c>
      <c r="O25" s="16">
        <v>8.9480000000000004</v>
      </c>
      <c r="P25" s="16">
        <v>10.484</v>
      </c>
      <c r="Q25" s="16">
        <v>11.51</v>
      </c>
      <c r="R25" s="51">
        <f t="shared" si="24"/>
        <v>40.131</v>
      </c>
      <c r="S25" s="16">
        <v>9.8230000000000004</v>
      </c>
      <c r="T25" s="16">
        <v>10.395</v>
      </c>
      <c r="U25" s="16">
        <v>10.099</v>
      </c>
      <c r="V25" s="16">
        <v>11.407</v>
      </c>
      <c r="W25" s="51">
        <f t="shared" si="25"/>
        <v>41.724000000000004</v>
      </c>
      <c r="X25" s="16">
        <v>12.111000000000001</v>
      </c>
      <c r="Y25" s="16">
        <v>9.6270000000000007</v>
      </c>
      <c r="Z25" s="16">
        <v>9.5790000000000006</v>
      </c>
      <c r="AA25" s="16">
        <v>8.1270000000000024</v>
      </c>
      <c r="AB25" s="51">
        <f t="shared" si="26"/>
        <v>39.444000000000003</v>
      </c>
      <c r="AC25" s="16">
        <v>9.5470000000000006</v>
      </c>
      <c r="AE25" s="347"/>
    </row>
    <row r="26" spans="2:31" ht="15" customHeight="1">
      <c r="B26" s="45" t="s">
        <v>94</v>
      </c>
      <c r="C26" s="45"/>
      <c r="D26" s="17">
        <f>-D77</f>
        <v>11.172000000000001</v>
      </c>
      <c r="E26" s="17">
        <f>-E77</f>
        <v>10.878</v>
      </c>
      <c r="F26" s="17">
        <f>-F77</f>
        <v>9.5250000000000004</v>
      </c>
      <c r="G26" s="17">
        <f>-G77</f>
        <v>11.946</v>
      </c>
      <c r="H26" s="46">
        <f t="shared" si="22"/>
        <v>43.521000000000001</v>
      </c>
      <c r="I26" s="17">
        <f>-I77</f>
        <v>12.337</v>
      </c>
      <c r="J26" s="17">
        <f>-J77</f>
        <v>13.896000000000001</v>
      </c>
      <c r="K26" s="17">
        <f>-K77</f>
        <v>17.138999999999999</v>
      </c>
      <c r="L26" s="17">
        <f>-L77</f>
        <v>12.352</v>
      </c>
      <c r="M26" s="46">
        <f t="shared" si="23"/>
        <v>55.724000000000004</v>
      </c>
      <c r="N26" s="17">
        <f>-N77</f>
        <v>16.132000000000001</v>
      </c>
      <c r="O26" s="17">
        <f>-O77</f>
        <v>16.161000000000001</v>
      </c>
      <c r="P26" s="17">
        <f t="shared" ref="P26:Q26" si="27">-P77</f>
        <v>18.004999999999999</v>
      </c>
      <c r="Q26" s="17">
        <f t="shared" si="27"/>
        <v>17.113</v>
      </c>
      <c r="R26" s="46">
        <f t="shared" si="24"/>
        <v>67.411000000000001</v>
      </c>
      <c r="S26" s="17">
        <f>-S77</f>
        <v>19.456</v>
      </c>
      <c r="T26" s="17">
        <f>-T77</f>
        <v>19.661000000000001</v>
      </c>
      <c r="U26" s="17">
        <f>-U77</f>
        <v>18.207000000000001</v>
      </c>
      <c r="V26" s="17">
        <f>-V77</f>
        <v>20.297999999999998</v>
      </c>
      <c r="W26" s="46">
        <f t="shared" si="25"/>
        <v>77.622</v>
      </c>
      <c r="X26" s="17">
        <f>-X77</f>
        <v>19.128</v>
      </c>
      <c r="Y26" s="17">
        <f>-Y77</f>
        <v>19.846</v>
      </c>
      <c r="Z26" s="17">
        <f>-Z77</f>
        <v>20.850999999999999</v>
      </c>
      <c r="AA26" s="17">
        <f>-AA77</f>
        <v>23.11</v>
      </c>
      <c r="AB26" s="46">
        <f t="shared" si="26"/>
        <v>82.935000000000002</v>
      </c>
      <c r="AC26" s="17">
        <v>18.213000000000001</v>
      </c>
      <c r="AE26" s="347"/>
    </row>
    <row r="27" spans="2:31" ht="15" customHeight="1">
      <c r="B27" s="45" t="s">
        <v>14</v>
      </c>
      <c r="C27" s="45"/>
      <c r="D27" s="16">
        <v>46.453000000000003</v>
      </c>
      <c r="E27" s="16">
        <v>42.609000000000002</v>
      </c>
      <c r="F27" s="16">
        <v>40.581000000000003</v>
      </c>
      <c r="G27" s="16">
        <v>43.654999999999973</v>
      </c>
      <c r="H27" s="51">
        <f t="shared" si="22"/>
        <v>173.298</v>
      </c>
      <c r="I27" s="16">
        <v>41.201999999999998</v>
      </c>
      <c r="J27" s="16">
        <v>37.21</v>
      </c>
      <c r="K27" s="16">
        <v>38.002000000000002</v>
      </c>
      <c r="L27" s="16">
        <v>41.837000000000003</v>
      </c>
      <c r="M27" s="51">
        <f t="shared" si="23"/>
        <v>158.25100000000003</v>
      </c>
      <c r="N27" s="16">
        <v>39.561</v>
      </c>
      <c r="O27" s="16">
        <v>38.097000000000001</v>
      </c>
      <c r="P27" s="16">
        <v>38.918999999999997</v>
      </c>
      <c r="Q27" s="16">
        <v>37.347999999999999</v>
      </c>
      <c r="R27" s="51">
        <f t="shared" si="24"/>
        <v>153.92500000000001</v>
      </c>
      <c r="S27" s="16">
        <v>38.109000000000002</v>
      </c>
      <c r="T27" s="16">
        <v>39.408999999999999</v>
      </c>
      <c r="U27" s="16">
        <v>39.290999999999997</v>
      </c>
      <c r="V27" s="16">
        <v>40.207999999999998</v>
      </c>
      <c r="W27" s="51">
        <f t="shared" si="25"/>
        <v>157.017</v>
      </c>
      <c r="X27" s="16">
        <v>38.012999999999998</v>
      </c>
      <c r="Y27" s="16">
        <v>39.607999999999997</v>
      </c>
      <c r="Z27" s="16">
        <v>39.743000000000002</v>
      </c>
      <c r="AA27" s="16">
        <v>39.026999999999987</v>
      </c>
      <c r="AB27" s="51">
        <f t="shared" si="26"/>
        <v>156.39099999999999</v>
      </c>
      <c r="AC27" s="16">
        <v>37.442</v>
      </c>
      <c r="AE27" s="347"/>
    </row>
    <row r="28" spans="2:31" ht="15" customHeight="1">
      <c r="B28" s="47" t="s">
        <v>116</v>
      </c>
      <c r="C28" s="47"/>
      <c r="D28" s="16">
        <v>41.84</v>
      </c>
      <c r="E28" s="16">
        <v>43.886000000000003</v>
      </c>
      <c r="F28" s="16">
        <v>53.813000000000002</v>
      </c>
      <c r="G28" s="16">
        <v>32.196000000000026</v>
      </c>
      <c r="H28" s="51">
        <f t="shared" si="22"/>
        <v>171.73500000000001</v>
      </c>
      <c r="I28" s="16">
        <v>57.14</v>
      </c>
      <c r="J28" s="16">
        <v>51.905999999999999</v>
      </c>
      <c r="K28" s="16">
        <v>37.557000000000002</v>
      </c>
      <c r="L28" s="16">
        <v>44.57</v>
      </c>
      <c r="M28" s="51">
        <f t="shared" si="23"/>
        <v>191.173</v>
      </c>
      <c r="N28" s="16">
        <v>53.274999999999999</v>
      </c>
      <c r="O28" s="16">
        <v>37.268999999999998</v>
      </c>
      <c r="P28" s="16">
        <v>42.265000000000001</v>
      </c>
      <c r="Q28" s="16">
        <v>29.297000000000001</v>
      </c>
      <c r="R28" s="51">
        <f t="shared" si="24"/>
        <v>162.10599999999999</v>
      </c>
      <c r="S28" s="16">
        <v>38.277000000000001</v>
      </c>
      <c r="T28" s="16">
        <v>30.234000000000002</v>
      </c>
      <c r="U28" s="16">
        <v>25.71</v>
      </c>
      <c r="V28" s="16">
        <v>22.623999999999999</v>
      </c>
      <c r="W28" s="51">
        <f t="shared" si="25"/>
        <v>116.845</v>
      </c>
      <c r="X28" s="16">
        <v>23.55</v>
      </c>
      <c r="Y28" s="16">
        <v>19.890999999999998</v>
      </c>
      <c r="Z28" s="16">
        <v>19.765999999999998</v>
      </c>
      <c r="AA28" s="16">
        <v>14.595000000000006</v>
      </c>
      <c r="AB28" s="51">
        <f t="shared" si="26"/>
        <v>77.802000000000007</v>
      </c>
      <c r="AC28" s="16">
        <v>-30.335999999999999</v>
      </c>
      <c r="AE28" s="347"/>
    </row>
    <row r="29" spans="2:31" ht="15" customHeight="1">
      <c r="B29" s="52" t="s">
        <v>2</v>
      </c>
      <c r="C29" s="52"/>
      <c r="D29" s="22">
        <f>D22+SUM(D24:D28)</f>
        <v>243.58599999999998</v>
      </c>
      <c r="E29" s="22">
        <f>E22+SUM(E24:E28)</f>
        <v>227.57300000000001</v>
      </c>
      <c r="F29" s="22">
        <f>F22+SUM(F24:F28)</f>
        <v>241.666</v>
      </c>
      <c r="G29" s="22">
        <f>G22+SUM(G24:G28)</f>
        <v>228.762</v>
      </c>
      <c r="H29" s="50">
        <f t="shared" si="22"/>
        <v>941.58699999999999</v>
      </c>
      <c r="I29" s="22">
        <f>I22+SUM(I24:I28)</f>
        <v>287.48</v>
      </c>
      <c r="J29" s="22">
        <f>J22+SUM(J24:J28)</f>
        <v>271.48400000000004</v>
      </c>
      <c r="K29" s="22">
        <f>K22+SUM(K24:K28)</f>
        <v>237.85699999999997</v>
      </c>
      <c r="L29" s="22">
        <f>L22+SUM(L24:L28)</f>
        <v>249.82500000000002</v>
      </c>
      <c r="M29" s="50">
        <f t="shared" si="23"/>
        <v>1046.646</v>
      </c>
      <c r="N29" s="22">
        <f>N22+SUM(N24:N28)</f>
        <v>297.56100000000004</v>
      </c>
      <c r="O29" s="22">
        <f>O22+SUM(O24:O28)</f>
        <v>261.41700000000003</v>
      </c>
      <c r="P29" s="22">
        <f t="shared" ref="P29:Q29" si="28">P22+SUM(P24:P28)</f>
        <v>262.92599999999999</v>
      </c>
      <c r="Q29" s="22">
        <f t="shared" si="28"/>
        <v>256.66700000000003</v>
      </c>
      <c r="R29" s="50">
        <f t="shared" si="24"/>
        <v>1078.5709999999999</v>
      </c>
      <c r="S29" s="22">
        <f>S22+SUM(S24:S28)</f>
        <v>301.33799999999997</v>
      </c>
      <c r="T29" s="22">
        <f>T22+SUM(T24:T28)</f>
        <v>277.00199999999995</v>
      </c>
      <c r="U29" s="22">
        <f>U22+SUM(U24:U28)</f>
        <v>278.505</v>
      </c>
      <c r="V29" s="22">
        <f>V22+SUM(V24:V28)</f>
        <v>267.54499999999996</v>
      </c>
      <c r="W29" s="50">
        <f t="shared" si="25"/>
        <v>1124.3899999999999</v>
      </c>
      <c r="X29" s="22">
        <f>X22+SUM(X24:X28)</f>
        <v>262.34899999999999</v>
      </c>
      <c r="Y29" s="22">
        <f>Y22+SUM(Y24:Y28)</f>
        <v>235.63499999999999</v>
      </c>
      <c r="Z29" s="22">
        <f>Z22+SUM(Z24:Z28)</f>
        <v>241.56400000000002</v>
      </c>
      <c r="AA29" s="22">
        <f>AA22+SUM(AA24:AA28)</f>
        <v>206.81199999999995</v>
      </c>
      <c r="AB29" s="50">
        <f t="shared" si="26"/>
        <v>946.3599999999999</v>
      </c>
      <c r="AC29" s="22">
        <f>AC22+SUM(AC24:AC28)</f>
        <v>24.402999999999977</v>
      </c>
      <c r="AE29" s="347"/>
    </row>
    <row r="30" spans="2:31" ht="15" customHeight="1">
      <c r="B30" s="212" t="s">
        <v>145</v>
      </c>
      <c r="C30" s="212"/>
      <c r="D30" s="55"/>
      <c r="E30" s="55"/>
      <c r="F30" s="55"/>
      <c r="G30" s="55"/>
      <c r="H30" s="40"/>
      <c r="I30" s="55"/>
      <c r="J30" s="55"/>
      <c r="K30" s="55"/>
      <c r="L30" s="55"/>
      <c r="M30" s="40"/>
      <c r="N30" s="55"/>
      <c r="O30" s="55"/>
      <c r="P30" s="55"/>
      <c r="Q30" s="55"/>
      <c r="R30" s="40"/>
      <c r="S30" s="55"/>
      <c r="T30" s="55"/>
      <c r="U30" s="55"/>
      <c r="V30" s="55"/>
      <c r="W30" s="40"/>
      <c r="X30" s="55"/>
      <c r="Y30" s="55"/>
      <c r="Z30" s="55"/>
      <c r="AA30" s="55"/>
      <c r="AB30" s="40"/>
      <c r="AC30" s="55"/>
      <c r="AE30" s="347"/>
    </row>
    <row r="31" spans="2:31" ht="15" customHeight="1">
      <c r="B31" s="370" t="s">
        <v>96</v>
      </c>
      <c r="C31" s="20"/>
      <c r="D31" s="175">
        <f>+D24+D25+D14-D106</f>
        <v>90.060999999999993</v>
      </c>
      <c r="E31" s="175">
        <f>+E24+E25+E14-E106</f>
        <v>76.555999999999997</v>
      </c>
      <c r="F31" s="175">
        <f>+F24+F25+F14-F106</f>
        <v>88.236999999999995</v>
      </c>
      <c r="G31" s="175">
        <f>+G24+G25+G14-G106</f>
        <v>96.626000000000005</v>
      </c>
      <c r="H31" s="51">
        <f t="shared" si="22"/>
        <v>351.48</v>
      </c>
      <c r="I31" s="175">
        <f>+I24+I25+I14-I106</f>
        <v>96.283000000000001</v>
      </c>
      <c r="J31" s="175">
        <f>+J24+J25+J14-J106</f>
        <v>98.442999999999998</v>
      </c>
      <c r="K31" s="175">
        <f>+K24+K25+K14-K106</f>
        <v>109.22999999999999</v>
      </c>
      <c r="L31" s="175">
        <f>+L24+L25+L14-L106</f>
        <v>110.03</v>
      </c>
      <c r="M31" s="51">
        <f t="shared" si="23"/>
        <v>413.98599999999999</v>
      </c>
      <c r="N31" s="175">
        <f>+N24+N25+N14-N106</f>
        <v>105.67</v>
      </c>
      <c r="O31" s="175">
        <f>+O24+O25+O14-O106</f>
        <v>93.01700000000001</v>
      </c>
      <c r="P31" s="175">
        <f>+P24+P25+P14-P106</f>
        <v>97.041999999999987</v>
      </c>
      <c r="Q31" s="175">
        <f>+Q24+Q25+Q14-Q106</f>
        <v>105.14200000000001</v>
      </c>
      <c r="R31" s="51">
        <f t="shared" si="24"/>
        <v>400.87099999999998</v>
      </c>
      <c r="S31" s="175">
        <f>+S24+S25+S14-S106</f>
        <v>101.876</v>
      </c>
      <c r="T31" s="175">
        <f>+T24+T25+T14-T106</f>
        <v>102.94299999999998</v>
      </c>
      <c r="U31" s="175">
        <f>+U24+U25+U14-U106</f>
        <v>102.732</v>
      </c>
      <c r="V31" s="175">
        <f>+V24+V25+V14-V106</f>
        <v>105.79299999999999</v>
      </c>
      <c r="W31" s="51">
        <f t="shared" si="25"/>
        <v>413.34399999999999</v>
      </c>
      <c r="X31" s="175">
        <f>+X24+X25+X14-X106</f>
        <v>103.443</v>
      </c>
      <c r="Y31" s="175">
        <f>+Y24+Y25+Y14-Y106</f>
        <v>104.84699999999999</v>
      </c>
      <c r="Z31" s="175">
        <f>+Z24+Z25+Z14-Z106</f>
        <v>103.61500000000001</v>
      </c>
      <c r="AA31" s="175">
        <f>+AA24+AA25+AA14-AA106</f>
        <v>102.71600000000001</v>
      </c>
      <c r="AB31" s="51">
        <f t="shared" si="26"/>
        <v>414.62099999999998</v>
      </c>
      <c r="AC31" s="175">
        <f>+AC24+AC25+AC14-AC106</f>
        <v>95.861000000000004</v>
      </c>
      <c r="AE31" s="347"/>
    </row>
    <row r="32" spans="2:31" ht="15" customHeight="1">
      <c r="B32" s="371" t="s">
        <v>94</v>
      </c>
      <c r="C32" s="21"/>
      <c r="D32" s="175">
        <f t="shared" ref="D32:Q32" si="29">+D26</f>
        <v>11.172000000000001</v>
      </c>
      <c r="E32" s="175">
        <f t="shared" si="29"/>
        <v>10.878</v>
      </c>
      <c r="F32" s="175">
        <f t="shared" si="29"/>
        <v>9.5250000000000004</v>
      </c>
      <c r="G32" s="175">
        <f t="shared" si="29"/>
        <v>11.946</v>
      </c>
      <c r="H32" s="51">
        <f t="shared" si="22"/>
        <v>43.521000000000001</v>
      </c>
      <c r="I32" s="175">
        <f t="shared" si="29"/>
        <v>12.337</v>
      </c>
      <c r="J32" s="175">
        <f t="shared" si="29"/>
        <v>13.896000000000001</v>
      </c>
      <c r="K32" s="175">
        <f t="shared" si="29"/>
        <v>17.138999999999999</v>
      </c>
      <c r="L32" s="175">
        <f t="shared" si="29"/>
        <v>12.352</v>
      </c>
      <c r="M32" s="51">
        <f t="shared" si="23"/>
        <v>55.724000000000004</v>
      </c>
      <c r="N32" s="175">
        <f t="shared" si="29"/>
        <v>16.132000000000001</v>
      </c>
      <c r="O32" s="175">
        <f t="shared" si="29"/>
        <v>16.161000000000001</v>
      </c>
      <c r="P32" s="175">
        <f t="shared" si="29"/>
        <v>18.004999999999999</v>
      </c>
      <c r="Q32" s="175">
        <f t="shared" si="29"/>
        <v>17.113</v>
      </c>
      <c r="R32" s="51">
        <f t="shared" si="24"/>
        <v>67.411000000000001</v>
      </c>
      <c r="S32" s="175">
        <f t="shared" ref="S32:T32" si="30">+S26</f>
        <v>19.456</v>
      </c>
      <c r="T32" s="175">
        <f t="shared" si="30"/>
        <v>19.661000000000001</v>
      </c>
      <c r="U32" s="175">
        <f t="shared" ref="U32:V32" si="31">+U26</f>
        <v>18.207000000000001</v>
      </c>
      <c r="V32" s="175">
        <f t="shared" si="31"/>
        <v>20.297999999999998</v>
      </c>
      <c r="W32" s="51">
        <f t="shared" si="25"/>
        <v>77.622</v>
      </c>
      <c r="X32" s="175">
        <f t="shared" ref="X32" si="32">+X26</f>
        <v>19.128</v>
      </c>
      <c r="Y32" s="175">
        <f>Y26</f>
        <v>19.846</v>
      </c>
      <c r="Z32" s="175">
        <f>Z26</f>
        <v>20.850999999999999</v>
      </c>
      <c r="AA32" s="175">
        <f>AA26</f>
        <v>23.11</v>
      </c>
      <c r="AB32" s="51">
        <f t="shared" si="26"/>
        <v>82.935000000000002</v>
      </c>
      <c r="AC32" s="175">
        <f>AC26</f>
        <v>18.213000000000001</v>
      </c>
      <c r="AE32" s="347"/>
    </row>
    <row r="33" spans="2:31" ht="15" customHeight="1">
      <c r="B33" s="372" t="s">
        <v>87</v>
      </c>
      <c r="C33" s="362"/>
      <c r="D33" s="241">
        <f>-D14+D106</f>
        <v>-20.874000000000002</v>
      </c>
      <c r="E33" s="241">
        <f>-E14+E106</f>
        <v>-22.41</v>
      </c>
      <c r="F33" s="241">
        <f>-F14+F106</f>
        <v>-31.384</v>
      </c>
      <c r="G33" s="241">
        <f>-G14+G106</f>
        <v>-31.850999999999999</v>
      </c>
      <c r="H33" s="240">
        <f t="shared" si="22"/>
        <v>-106.51900000000001</v>
      </c>
      <c r="I33" s="241">
        <f>-I14+I106</f>
        <v>-34.130000000000003</v>
      </c>
      <c r="J33" s="241">
        <f>-J14+J106</f>
        <v>-34.018000000000001</v>
      </c>
      <c r="K33" s="241">
        <f>-K14+K106</f>
        <v>-39.43</v>
      </c>
      <c r="L33" s="241">
        <f>-L14+L106</f>
        <v>-35.847000000000001</v>
      </c>
      <c r="M33" s="240">
        <f t="shared" si="23"/>
        <v>-143.42500000000001</v>
      </c>
      <c r="N33" s="241">
        <f>-N14+N106</f>
        <v>-35.180999999999997</v>
      </c>
      <c r="O33" s="241">
        <f>-O14+O106</f>
        <v>-20.259</v>
      </c>
      <c r="P33" s="241">
        <f>-P14+P106</f>
        <v>-20.225999999999999</v>
      </c>
      <c r="Q33" s="241">
        <f>-Q14+Q106</f>
        <v>-20.193999999999999</v>
      </c>
      <c r="R33" s="240">
        <f t="shared" si="24"/>
        <v>-95.86</v>
      </c>
      <c r="S33" s="241">
        <f>-S14+S106</f>
        <v>-17.59</v>
      </c>
      <c r="T33" s="241">
        <f>-T14+T106</f>
        <v>-17.588000000000001</v>
      </c>
      <c r="U33" s="241">
        <f>-U14+U106</f>
        <v>-16.407</v>
      </c>
      <c r="V33" s="241">
        <f>-V14+V106</f>
        <v>-16.422999999999998</v>
      </c>
      <c r="W33" s="240">
        <f t="shared" si="25"/>
        <v>-68.007999999999996</v>
      </c>
      <c r="X33" s="241">
        <f>-X14+X106</f>
        <v>-15.984</v>
      </c>
      <c r="Y33" s="241">
        <f>-Y14+Y106</f>
        <v>-16.010999999999999</v>
      </c>
      <c r="Z33" s="241">
        <f>-Z14+Z106</f>
        <v>-15.976000000000001</v>
      </c>
      <c r="AA33" s="241">
        <f>-AA14+AA106</f>
        <v>-16.633000000000003</v>
      </c>
      <c r="AB33" s="240">
        <f t="shared" si="26"/>
        <v>-64.603999999999999</v>
      </c>
      <c r="AC33" s="241">
        <f>-AC14+AC106</f>
        <v>-16.800999999999998</v>
      </c>
      <c r="AE33" s="347"/>
    </row>
    <row r="34" spans="2:31" ht="15" customHeight="1">
      <c r="B34" s="212" t="s">
        <v>221</v>
      </c>
      <c r="C34" s="212"/>
      <c r="D34" s="55">
        <f t="shared" ref="D34:Q34" si="33">D29-SUM(D31:D33)</f>
        <v>163.227</v>
      </c>
      <c r="E34" s="55">
        <f t="shared" si="33"/>
        <v>162.54900000000001</v>
      </c>
      <c r="F34" s="55">
        <f t="shared" si="33"/>
        <v>175.28800000000001</v>
      </c>
      <c r="G34" s="55">
        <f t="shared" si="33"/>
        <v>152.041</v>
      </c>
      <c r="H34" s="40">
        <f t="shared" si="22"/>
        <v>653.10500000000002</v>
      </c>
      <c r="I34" s="55">
        <f t="shared" si="33"/>
        <v>212.99</v>
      </c>
      <c r="J34" s="55">
        <f t="shared" si="33"/>
        <v>193.16300000000004</v>
      </c>
      <c r="K34" s="55">
        <f t="shared" si="33"/>
        <v>150.91799999999998</v>
      </c>
      <c r="L34" s="55">
        <f t="shared" si="33"/>
        <v>163.29000000000002</v>
      </c>
      <c r="M34" s="40">
        <f t="shared" si="23"/>
        <v>720.3610000000001</v>
      </c>
      <c r="N34" s="55">
        <f t="shared" si="33"/>
        <v>210.94000000000003</v>
      </c>
      <c r="O34" s="55">
        <f t="shared" si="33"/>
        <v>172.49800000000002</v>
      </c>
      <c r="P34" s="55">
        <f t="shared" si="33"/>
        <v>168.10500000000002</v>
      </c>
      <c r="Q34" s="55">
        <f t="shared" si="33"/>
        <v>154.60600000000002</v>
      </c>
      <c r="R34" s="40">
        <f t="shared" si="24"/>
        <v>706.14900000000011</v>
      </c>
      <c r="S34" s="55">
        <f t="shared" ref="S34:T34" si="34">S29-SUM(S31:S33)</f>
        <v>197.59599999999995</v>
      </c>
      <c r="T34" s="55">
        <f t="shared" si="34"/>
        <v>171.98599999999996</v>
      </c>
      <c r="U34" s="55">
        <f t="shared" ref="U34:V34" si="35">U29-SUM(U31:U33)</f>
        <v>173.97300000000001</v>
      </c>
      <c r="V34" s="55">
        <f t="shared" si="35"/>
        <v>157.87699999999995</v>
      </c>
      <c r="W34" s="40">
        <f t="shared" si="25"/>
        <v>701.43199999999979</v>
      </c>
      <c r="X34" s="55">
        <f t="shared" ref="X34:Y34" si="36">X29-SUM(X31:X33)</f>
        <v>155.762</v>
      </c>
      <c r="Y34" s="55">
        <f t="shared" si="36"/>
        <v>126.95299999999999</v>
      </c>
      <c r="Z34" s="55">
        <f t="shared" ref="Z34:AA34" si="37">Z29-SUM(Z31:Z33)</f>
        <v>133.07400000000001</v>
      </c>
      <c r="AA34" s="55">
        <f t="shared" si="37"/>
        <v>97.618999999999943</v>
      </c>
      <c r="AB34" s="40">
        <f t="shared" si="26"/>
        <v>513.4079999999999</v>
      </c>
      <c r="AC34" s="55">
        <f t="shared" ref="AC34" si="38">AC29-SUM(AC31:AC33)</f>
        <v>-72.870000000000033</v>
      </c>
      <c r="AE34" s="347"/>
    </row>
    <row r="35" spans="2:31" ht="15" customHeight="1">
      <c r="B35" s="212"/>
      <c r="C35" s="212"/>
      <c r="D35" s="55"/>
      <c r="E35" s="55"/>
      <c r="F35" s="55"/>
      <c r="G35" s="55"/>
      <c r="H35" s="40"/>
      <c r="I35" s="55"/>
      <c r="J35" s="55"/>
      <c r="K35" s="55"/>
      <c r="L35" s="55"/>
      <c r="M35" s="40"/>
      <c r="N35" s="55"/>
      <c r="O35" s="55"/>
      <c r="P35" s="55"/>
      <c r="Q35" s="55"/>
      <c r="R35" s="40"/>
      <c r="S35" s="55"/>
      <c r="T35" s="55"/>
      <c r="U35" s="55"/>
      <c r="V35" s="55"/>
      <c r="W35" s="40"/>
      <c r="X35" s="55"/>
      <c r="Y35" s="55"/>
      <c r="Z35" s="55"/>
      <c r="AA35" s="55"/>
      <c r="AB35" s="40"/>
      <c r="AC35" s="55"/>
    </row>
    <row r="36" spans="2:31" s="10" customFormat="1" ht="15" customHeight="1">
      <c r="B36" s="212" t="s">
        <v>99</v>
      </c>
      <c r="C36" s="212"/>
      <c r="D36" s="55"/>
      <c r="E36" s="55"/>
      <c r="F36" s="55"/>
      <c r="G36" s="55"/>
      <c r="H36" s="38">
        <v>3075</v>
      </c>
      <c r="I36" s="55"/>
      <c r="J36" s="55"/>
      <c r="K36" s="55"/>
      <c r="L36" s="55"/>
      <c r="M36" s="38">
        <v>3114</v>
      </c>
      <c r="N36" s="55"/>
      <c r="O36" s="55"/>
      <c r="P36" s="55"/>
      <c r="Q36" s="55"/>
      <c r="R36" s="38">
        <v>3127</v>
      </c>
      <c r="S36" s="55"/>
      <c r="T36" s="55"/>
      <c r="U36" s="55"/>
      <c r="V36" s="55"/>
      <c r="W36" s="38">
        <v>2923</v>
      </c>
      <c r="X36" s="55"/>
      <c r="Y36" s="55"/>
      <c r="Z36" s="55"/>
      <c r="AA36" s="55"/>
      <c r="AB36" s="38">
        <v>2927.6329999999998</v>
      </c>
      <c r="AC36" s="55"/>
    </row>
    <row r="37" spans="2:31" s="10" customFormat="1" ht="15" customHeight="1">
      <c r="B37" s="212" t="s">
        <v>100</v>
      </c>
      <c r="C37" s="212"/>
      <c r="D37" s="55"/>
      <c r="E37" s="55"/>
      <c r="F37" s="55"/>
      <c r="G37" s="55"/>
      <c r="H37" s="223">
        <f>H36/H29</f>
        <v>3.2657630149948971</v>
      </c>
      <c r="I37" s="55"/>
      <c r="J37" s="55"/>
      <c r="K37" s="55"/>
      <c r="L37" s="55"/>
      <c r="M37" s="319">
        <f>M36/M29</f>
        <v>2.97521798201111</v>
      </c>
      <c r="N37" s="55"/>
      <c r="O37" s="55"/>
      <c r="P37" s="55"/>
      <c r="Q37" s="230"/>
      <c r="R37" s="281" t="s">
        <v>130</v>
      </c>
      <c r="S37" s="55"/>
      <c r="T37" s="55"/>
      <c r="U37" s="55"/>
      <c r="V37" s="55"/>
      <c r="W37" s="281">
        <v>2.6</v>
      </c>
      <c r="X37" s="55"/>
      <c r="Y37" s="55"/>
      <c r="Z37" s="55"/>
      <c r="AA37" s="55"/>
      <c r="AB37" s="276" t="s">
        <v>211</v>
      </c>
      <c r="AC37" s="55"/>
    </row>
    <row r="38" spans="2:31" ht="15" customHeight="1">
      <c r="D38" s="29"/>
      <c r="E38" s="29"/>
      <c r="F38" s="29"/>
      <c r="G38" s="29"/>
      <c r="H38" s="29"/>
      <c r="I38" s="330"/>
      <c r="J38" s="330"/>
      <c r="K38" s="330"/>
      <c r="L38" s="330"/>
      <c r="M38" s="330"/>
      <c r="N38" s="330"/>
      <c r="O38" s="330"/>
      <c r="P38" s="330"/>
      <c r="Q38" s="330"/>
      <c r="R38" s="330"/>
      <c r="S38" s="330"/>
      <c r="T38" s="330"/>
      <c r="U38" s="330"/>
      <c r="V38" s="330"/>
      <c r="W38" s="330"/>
      <c r="X38" s="333"/>
      <c r="Y38" s="333"/>
      <c r="Z38" s="333"/>
      <c r="AA38" s="333"/>
      <c r="AB38" s="333"/>
      <c r="AC38" s="333"/>
    </row>
    <row r="39" spans="2:31" ht="15" customHeight="1">
      <c r="B39" s="212"/>
      <c r="C39" s="212"/>
      <c r="D39" s="55"/>
      <c r="E39" s="55"/>
      <c r="F39" s="55"/>
      <c r="G39" s="55"/>
      <c r="H39" s="40"/>
      <c r="I39" s="55"/>
      <c r="J39" s="55"/>
      <c r="K39" s="55"/>
      <c r="L39" s="55"/>
      <c r="M39" s="40"/>
      <c r="N39" s="55"/>
      <c r="O39" s="55"/>
      <c r="P39" s="55"/>
      <c r="Q39" s="55"/>
      <c r="R39" s="40"/>
      <c r="S39" s="55"/>
      <c r="T39" s="55"/>
      <c r="U39" s="55"/>
      <c r="V39" s="55"/>
      <c r="W39" s="40"/>
      <c r="X39" s="55"/>
      <c r="Y39" s="55"/>
      <c r="Z39" s="55"/>
      <c r="AA39" s="55"/>
      <c r="AB39" s="40"/>
      <c r="AC39" s="55"/>
    </row>
    <row r="40" spans="2:31" ht="15" customHeight="1">
      <c r="B40" s="53" t="s">
        <v>192</v>
      </c>
      <c r="C40" s="53"/>
      <c r="D40" s="55"/>
      <c r="E40" s="55"/>
      <c r="F40" s="55"/>
      <c r="G40" s="55"/>
      <c r="H40" s="40"/>
      <c r="I40" s="55"/>
      <c r="J40" s="55"/>
      <c r="K40" s="55"/>
      <c r="L40" s="55"/>
      <c r="M40" s="40"/>
      <c r="N40" s="55"/>
      <c r="O40" s="55"/>
      <c r="P40" s="55"/>
      <c r="Q40" s="55"/>
      <c r="R40" s="40"/>
      <c r="S40" s="55"/>
      <c r="T40" s="55"/>
      <c r="U40" s="55"/>
      <c r="V40" s="55"/>
      <c r="W40" s="40"/>
      <c r="X40" s="55"/>
      <c r="Y40" s="55"/>
      <c r="Z40" s="55"/>
      <c r="AA40" s="55"/>
      <c r="AB40" s="40"/>
      <c r="AC40" s="55"/>
    </row>
    <row r="41" spans="2:31" ht="15" customHeight="1">
      <c r="B41" s="328" t="s">
        <v>191</v>
      </c>
      <c r="C41" s="328"/>
      <c r="D41" s="16">
        <v>144.16134452350875</v>
      </c>
      <c r="E41" s="16">
        <v>144.03893862302428</v>
      </c>
      <c r="F41" s="16">
        <v>157.80558499906451</v>
      </c>
      <c r="G41" s="16">
        <v>146.65830720339108</v>
      </c>
      <c r="H41" s="51">
        <f>SUM(D41:G41)</f>
        <v>592.66417534898869</v>
      </c>
      <c r="I41" s="16">
        <v>158.97211208534671</v>
      </c>
      <c r="J41" s="16">
        <v>160.41926696368563</v>
      </c>
      <c r="K41" s="16">
        <v>179.14536661593147</v>
      </c>
      <c r="L41" s="16">
        <v>158.3086011240477</v>
      </c>
      <c r="M41" s="51">
        <f>SUM(I41:L41)</f>
        <v>656.8453467890115</v>
      </c>
      <c r="N41" s="16">
        <v>160.806576124</v>
      </c>
      <c r="O41" s="16">
        <v>170.18913928000003</v>
      </c>
      <c r="P41" s="16">
        <v>169.96363790000001</v>
      </c>
      <c r="Q41" s="16">
        <v>174.43991025999998</v>
      </c>
      <c r="R41" s="51">
        <f>SUM(N41:Q41)</f>
        <v>675.39926356399997</v>
      </c>
      <c r="S41" s="16">
        <v>191.84317516999997</v>
      </c>
      <c r="T41" s="16">
        <v>197.24993409999999</v>
      </c>
      <c r="U41" s="16">
        <v>182.31333459000001</v>
      </c>
      <c r="V41" s="16">
        <v>172.50986913000006</v>
      </c>
      <c r="W41" s="51">
        <f>SUM(S41:V41)</f>
        <v>743.91631299000005</v>
      </c>
      <c r="X41" s="16">
        <v>233.97</v>
      </c>
      <c r="Y41" s="16">
        <v>231.98</v>
      </c>
      <c r="Z41" s="16">
        <v>239.881</v>
      </c>
      <c r="AA41" s="16">
        <v>238.50299999999999</v>
      </c>
      <c r="AB41" s="51">
        <f>SUM(X41:AA41)</f>
        <v>944.33400000000006</v>
      </c>
      <c r="AC41" s="16">
        <v>239.86600000000001</v>
      </c>
      <c r="AD41" s="354"/>
    </row>
    <row r="42" spans="2:31" ht="15" customHeight="1">
      <c r="B42" s="328" t="s">
        <v>190</v>
      </c>
      <c r="C42" s="328"/>
      <c r="D42" s="16">
        <v>52.451853976000002</v>
      </c>
      <c r="E42" s="16">
        <v>56.436605350000001</v>
      </c>
      <c r="F42" s="16">
        <v>61.124094959999994</v>
      </c>
      <c r="G42" s="16">
        <v>72.412183329999976</v>
      </c>
      <c r="H42" s="51">
        <f>SUM(D42:G42)</f>
        <v>242.42473761599999</v>
      </c>
      <c r="I42" s="16">
        <v>69.667690430000007</v>
      </c>
      <c r="J42" s="16">
        <v>77.882675200000023</v>
      </c>
      <c r="K42" s="16">
        <v>75.130769690000008</v>
      </c>
      <c r="L42" s="16">
        <v>70.040074030000014</v>
      </c>
      <c r="M42" s="51">
        <f>SUM(I42:L42)</f>
        <v>292.72120935000009</v>
      </c>
      <c r="N42" s="16">
        <v>71.103447236000022</v>
      </c>
      <c r="O42" s="16">
        <v>68.168044170000002</v>
      </c>
      <c r="P42" s="16">
        <v>62.562593540000002</v>
      </c>
      <c r="Q42" s="16">
        <v>62.605093910000008</v>
      </c>
      <c r="R42" s="51">
        <f>SUM(N42:Q42)</f>
        <v>264.43917885600001</v>
      </c>
      <c r="S42" s="16">
        <v>57.45243451000001</v>
      </c>
      <c r="T42" s="16">
        <v>62.705631689999997</v>
      </c>
      <c r="U42" s="16">
        <v>64.624488350000007</v>
      </c>
      <c r="V42" s="16">
        <v>70.794546799999992</v>
      </c>
      <c r="W42" s="51">
        <f>SUM(S42:V42)</f>
        <v>255.57710135000002</v>
      </c>
      <c r="X42" s="16">
        <v>27.213000000000001</v>
      </c>
      <c r="Y42" s="16">
        <v>24.116</v>
      </c>
      <c r="Z42" s="16">
        <v>19.489000000000001</v>
      </c>
      <c r="AA42" s="16">
        <v>18.375</v>
      </c>
      <c r="AB42" s="51">
        <f>SUM(X42:AA42)</f>
        <v>89.192999999999998</v>
      </c>
      <c r="AC42" s="16">
        <v>15.439</v>
      </c>
    </row>
    <row r="43" spans="2:31" ht="15" customHeight="1">
      <c r="B43" s="329" t="s">
        <v>193</v>
      </c>
      <c r="C43" s="52"/>
      <c r="D43" s="154">
        <f>SUM(D41:D42)</f>
        <v>196.61319849950874</v>
      </c>
      <c r="E43" s="154">
        <f t="shared" ref="E43:G43" si="39">SUM(E41:E42)</f>
        <v>200.47554397302429</v>
      </c>
      <c r="F43" s="154">
        <f t="shared" si="39"/>
        <v>218.92967995906452</v>
      </c>
      <c r="G43" s="154">
        <f t="shared" si="39"/>
        <v>219.07049053339105</v>
      </c>
      <c r="H43" s="155">
        <f>SUM(D43:G43)</f>
        <v>835.08891296498859</v>
      </c>
      <c r="I43" s="154">
        <f>SUM(I41:I42)</f>
        <v>228.63980251534673</v>
      </c>
      <c r="J43" s="154">
        <f t="shared" ref="J43" si="40">SUM(J41:J42)</f>
        <v>238.30194216368565</v>
      </c>
      <c r="K43" s="154">
        <f t="shared" ref="K43" si="41">SUM(K41:K42)</f>
        <v>254.27613630593146</v>
      </c>
      <c r="L43" s="154">
        <f t="shared" ref="L43" si="42">SUM(L41:L42)</f>
        <v>228.34867515404773</v>
      </c>
      <c r="M43" s="155">
        <f>SUM(I43:L43)</f>
        <v>949.56655613901148</v>
      </c>
      <c r="N43" s="154">
        <f>SUM(N41:N42)</f>
        <v>231.91002336000003</v>
      </c>
      <c r="O43" s="154">
        <f t="shared" ref="O43" si="43">SUM(O41:O42)</f>
        <v>238.35718345000004</v>
      </c>
      <c r="P43" s="154">
        <f t="shared" ref="P43" si="44">SUM(P41:P42)</f>
        <v>232.52623144</v>
      </c>
      <c r="Q43" s="154">
        <f t="shared" ref="Q43" si="45">SUM(Q41:Q42)</f>
        <v>237.04500416999997</v>
      </c>
      <c r="R43" s="155">
        <f>SUM(N43:Q43)</f>
        <v>939.83844241999998</v>
      </c>
      <c r="S43" s="154">
        <f>SUM(S41:S42)</f>
        <v>249.29560967999998</v>
      </c>
      <c r="T43" s="154">
        <f t="shared" ref="T43" si="46">SUM(T41:T42)</f>
        <v>259.95556578999998</v>
      </c>
      <c r="U43" s="154">
        <f t="shared" ref="U43" si="47">SUM(U41:U42)</f>
        <v>246.93782294000002</v>
      </c>
      <c r="V43" s="154">
        <f t="shared" ref="V43:X43" si="48">SUM(V41:V42)</f>
        <v>243.30441593000006</v>
      </c>
      <c r="W43" s="155">
        <f>SUM(S43:V43)</f>
        <v>999.49341434000007</v>
      </c>
      <c r="X43" s="154">
        <f t="shared" si="48"/>
        <v>261.18299999999999</v>
      </c>
      <c r="Y43" s="154">
        <f t="shared" ref="Y43:Z43" si="49">SUM(Y41:Y42)</f>
        <v>256.096</v>
      </c>
      <c r="Z43" s="154">
        <f t="shared" si="49"/>
        <v>259.37</v>
      </c>
      <c r="AA43" s="154">
        <f t="shared" ref="AA43" si="50">SUM(AA41:AA42)</f>
        <v>256.87799999999999</v>
      </c>
      <c r="AB43" s="155">
        <f>SUM(X43:AA43)</f>
        <v>1033.527</v>
      </c>
      <c r="AC43" s="154">
        <f>SUM(AC41:AC42)</f>
        <v>255.30500000000001</v>
      </c>
      <c r="AD43" s="354"/>
    </row>
    <row r="44" spans="2:31" ht="38.25" customHeight="1">
      <c r="B44" s="331" t="s">
        <v>194</v>
      </c>
      <c r="C44" s="331"/>
      <c r="D44" s="55"/>
      <c r="E44" s="55"/>
      <c r="F44" s="55"/>
      <c r="G44" s="55"/>
      <c r="H44" s="40"/>
      <c r="I44" s="55"/>
      <c r="J44" s="55"/>
      <c r="K44" s="55"/>
      <c r="L44" s="55"/>
      <c r="M44" s="40"/>
      <c r="N44" s="55"/>
      <c r="O44" s="55"/>
      <c r="P44" s="55"/>
      <c r="Q44" s="55"/>
      <c r="R44" s="40"/>
      <c r="S44" s="55"/>
      <c r="T44" s="55"/>
      <c r="U44" s="55"/>
      <c r="V44" s="55"/>
      <c r="W44" s="40"/>
      <c r="X44" s="55"/>
      <c r="Y44" s="55"/>
      <c r="Z44" s="55"/>
      <c r="AA44" s="55"/>
      <c r="AB44" s="40"/>
      <c r="AC44" s="55"/>
    </row>
    <row r="45" spans="2:31" s="10" customFormat="1" ht="15" customHeight="1">
      <c r="B45" s="212"/>
      <c r="C45" s="212"/>
      <c r="D45" s="55"/>
      <c r="E45" s="55"/>
      <c r="F45" s="55"/>
      <c r="G45" s="55"/>
      <c r="H45" s="40"/>
      <c r="I45" s="55"/>
      <c r="J45" s="55"/>
      <c r="K45" s="55"/>
      <c r="L45" s="55"/>
      <c r="M45" s="40"/>
      <c r="N45" s="55"/>
      <c r="O45" s="55"/>
      <c r="P45" s="55"/>
      <c r="Q45" s="55"/>
      <c r="R45" s="40"/>
      <c r="S45" s="55"/>
      <c r="T45" s="55"/>
      <c r="U45" s="55"/>
      <c r="V45" s="55"/>
      <c r="W45" s="40"/>
      <c r="X45" s="55"/>
      <c r="Y45" s="55"/>
      <c r="Z45" s="55"/>
      <c r="AA45" s="55"/>
      <c r="AB45" s="40"/>
      <c r="AC45" s="55"/>
    </row>
    <row r="46" spans="2:31" s="101" customFormat="1" ht="15.75">
      <c r="B46" s="204" t="s">
        <v>84</v>
      </c>
      <c r="C46" s="204"/>
      <c r="D46" s="199"/>
      <c r="E46" s="199"/>
      <c r="F46" s="199"/>
      <c r="G46" s="199"/>
      <c r="H46" s="199"/>
      <c r="I46" s="199"/>
      <c r="J46" s="199"/>
      <c r="K46" s="199"/>
      <c r="L46" s="199"/>
      <c r="M46" s="199"/>
      <c r="N46" s="199"/>
      <c r="O46" s="199"/>
      <c r="P46" s="208"/>
      <c r="Q46" s="208"/>
      <c r="R46" s="199"/>
      <c r="S46" s="208"/>
      <c r="T46" s="199"/>
      <c r="U46" s="199"/>
      <c r="V46" s="199"/>
      <c r="W46" s="199"/>
      <c r="X46" s="208"/>
      <c r="Y46" s="208"/>
      <c r="Z46" s="208"/>
      <c r="AA46" s="208"/>
      <c r="AB46" s="208"/>
      <c r="AC46" s="208"/>
      <c r="AD46" s="355"/>
    </row>
    <row r="47" spans="2:31" s="101" customFormat="1">
      <c r="B47" s="37" t="s">
        <v>57</v>
      </c>
      <c r="C47" s="37"/>
      <c r="D47" s="208">
        <f>'Summary Information'!D10</f>
        <v>710.34799999999996</v>
      </c>
      <c r="E47" s="208">
        <f>'Summary Information'!E10</f>
        <v>707.09100000000001</v>
      </c>
      <c r="F47" s="208">
        <f>'Summary Information'!F10</f>
        <v>785.00199999999984</v>
      </c>
      <c r="G47" s="208">
        <f>'Summary Information'!G10</f>
        <v>758.45499999999993</v>
      </c>
      <c r="H47" s="207">
        <f>SUM(D47:G47)</f>
        <v>2960.8959999999997</v>
      </c>
      <c r="I47" s="279">
        <f>'Summary Information'!I10</f>
        <v>859.54300000000001</v>
      </c>
      <c r="J47" s="279">
        <f>'Summary Information'!J10</f>
        <v>845.24199999999996</v>
      </c>
      <c r="K47" s="279">
        <f>'Summary Information'!K10</f>
        <v>838.98109999999997</v>
      </c>
      <c r="L47" s="279">
        <f>'Summary Information'!L10</f>
        <v>829.62099999999998</v>
      </c>
      <c r="M47" s="207">
        <f>SUM(I47:L47)</f>
        <v>3373.3870999999999</v>
      </c>
      <c r="N47" s="279">
        <f>'Summary Information'!N10</f>
        <v>915.35299999999995</v>
      </c>
      <c r="O47" s="279">
        <f>'Summary Information'!O10</f>
        <v>900.66300000000001</v>
      </c>
      <c r="P47" s="279">
        <f>'Summary Information'!P10</f>
        <v>900.60599999999988</v>
      </c>
      <c r="Q47" s="279">
        <f>'Summary Information'!Q10</f>
        <v>881.86200000000008</v>
      </c>
      <c r="R47" s="207">
        <f>SUM(N47:Q47)</f>
        <v>3598.4839999999999</v>
      </c>
      <c r="S47" s="279">
        <f>'Summary Information'!S10</f>
        <v>988.36900000000003</v>
      </c>
      <c r="T47" s="279">
        <f>'Summary Information'!T10</f>
        <v>984.37599999999986</v>
      </c>
      <c r="U47" s="279">
        <f>'Summary Information'!U10</f>
        <v>970.28300000000013</v>
      </c>
      <c r="V47" s="279">
        <f>'Summary Information'!V10</f>
        <v>923.92788134000034</v>
      </c>
      <c r="W47" s="207">
        <f>SUM(S47:V47)</f>
        <v>3866.9558813400008</v>
      </c>
      <c r="X47" s="279">
        <f>'Summary Information'!X10</f>
        <v>1049.3614940699999</v>
      </c>
      <c r="Y47" s="279">
        <f>'Summary Information'!Y10</f>
        <v>1000.006</v>
      </c>
      <c r="Z47" s="279">
        <f>'Summary Information'!Z10</f>
        <v>984.19900000000007</v>
      </c>
      <c r="AA47" s="279">
        <f>'Summary Information'!AA10</f>
        <v>941.42150592999997</v>
      </c>
      <c r="AB47" s="207">
        <f>SUM(X47:AA47)</f>
        <v>3974.9879999999998</v>
      </c>
      <c r="AC47" s="279">
        <f>'Summary Information'!AC10</f>
        <v>658.97699999999998</v>
      </c>
      <c r="AD47" s="355"/>
    </row>
    <row r="48" spans="2:31" s="101" customFormat="1">
      <c r="B48" s="41" t="s">
        <v>3</v>
      </c>
      <c r="C48" s="41"/>
      <c r="D48" s="208"/>
      <c r="E48" s="208"/>
      <c r="F48" s="208"/>
      <c r="G48" s="208"/>
      <c r="H48" s="207"/>
      <c r="I48" s="208"/>
      <c r="J48" s="208"/>
      <c r="K48" s="208"/>
      <c r="L48" s="208"/>
      <c r="M48" s="207"/>
      <c r="N48" s="208"/>
      <c r="O48" s="208"/>
      <c r="P48" s="208"/>
      <c r="Q48" s="208"/>
      <c r="R48" s="207"/>
      <c r="S48" s="208"/>
      <c r="T48" s="208"/>
      <c r="U48" s="208"/>
      <c r="V48" s="208"/>
      <c r="W48" s="207"/>
      <c r="X48" s="208"/>
      <c r="Y48" s="208"/>
      <c r="Z48" s="208"/>
      <c r="AA48" s="208"/>
      <c r="AB48" s="207"/>
      <c r="AC48" s="208"/>
    </row>
    <row r="49" spans="2:30" s="101" customFormat="1">
      <c r="B49" s="214" t="s">
        <v>34</v>
      </c>
      <c r="C49" s="214"/>
      <c r="D49" s="215">
        <f t="shared" ref="D49:J49" si="51">-D74</f>
        <v>-468.99799999999999</v>
      </c>
      <c r="E49" s="215">
        <f t="shared" si="51"/>
        <v>-461.12600000000009</v>
      </c>
      <c r="F49" s="215">
        <f t="shared" si="51"/>
        <v>-509.90599999999978</v>
      </c>
      <c r="G49" s="215">
        <f t="shared" si="51"/>
        <v>-504.01999999999987</v>
      </c>
      <c r="H49" s="218">
        <f>SUM(D49:G49)</f>
        <v>-1944.0499999999997</v>
      </c>
      <c r="I49" s="215">
        <f t="shared" si="51"/>
        <v>-554.26499999999999</v>
      </c>
      <c r="J49" s="215">
        <f t="shared" si="51"/>
        <v>-556.31700000000001</v>
      </c>
      <c r="K49" s="215">
        <f t="shared" ref="K49:L49" si="52">-K74</f>
        <v>-593.64909999999998</v>
      </c>
      <c r="L49" s="215">
        <f t="shared" si="52"/>
        <v>-583.43099999999993</v>
      </c>
      <c r="M49" s="218">
        <f>SUM(I49:L49)</f>
        <v>-2287.6621</v>
      </c>
      <c r="N49" s="215">
        <f t="shared" ref="N49" si="53">-N74</f>
        <v>-607.58600000000001</v>
      </c>
      <c r="O49" s="215">
        <f>-O74</f>
        <v>-643.06700000000001</v>
      </c>
      <c r="P49" s="215">
        <f t="shared" ref="P49:Q49" si="54">-P74</f>
        <v>-631.9699999999998</v>
      </c>
      <c r="Q49" s="215">
        <f t="shared" si="54"/>
        <v>-631.23400000000015</v>
      </c>
      <c r="R49" s="218">
        <f>SUM(N49:Q49)</f>
        <v>-2513.857</v>
      </c>
      <c r="S49" s="215">
        <f t="shared" ref="S49:T49" si="55">-S74</f>
        <v>-692.85699999999997</v>
      </c>
      <c r="T49" s="215">
        <f t="shared" si="55"/>
        <v>-721.7589999999999</v>
      </c>
      <c r="U49" s="215">
        <f t="shared" ref="U49:V49" si="56">-U74</f>
        <v>-703.36800000000005</v>
      </c>
      <c r="V49" s="215">
        <f t="shared" si="56"/>
        <v>-673.42988134000029</v>
      </c>
      <c r="W49" s="218">
        <f>SUM(S49:V49)</f>
        <v>-2791.4138813400004</v>
      </c>
      <c r="X49" s="215">
        <f t="shared" ref="X49:Y49" si="57">-X74</f>
        <v>-787.56349406999993</v>
      </c>
      <c r="Y49" s="215">
        <f t="shared" si="57"/>
        <v>-763.38800000000003</v>
      </c>
      <c r="Z49" s="215">
        <f t="shared" ref="Z49:AA49" si="58">-Z74</f>
        <v>-750.82100000000003</v>
      </c>
      <c r="AA49" s="215">
        <f t="shared" si="58"/>
        <v>-733.23050593000005</v>
      </c>
      <c r="AB49" s="218">
        <f>SUM(X49:AA49)</f>
        <v>-3035.0030000000002</v>
      </c>
      <c r="AC49" s="215">
        <f>-AC74</f>
        <v>-611.51499999999999</v>
      </c>
    </row>
    <row r="50" spans="2:30" s="101" customFormat="1">
      <c r="B50" s="216" t="s">
        <v>85</v>
      </c>
      <c r="C50" s="363"/>
      <c r="D50" s="210">
        <f t="shared" ref="D50:J50" si="59">SUM(D47:D49)</f>
        <v>241.34999999999997</v>
      </c>
      <c r="E50" s="210">
        <f t="shared" si="59"/>
        <v>245.96499999999992</v>
      </c>
      <c r="F50" s="210">
        <f t="shared" si="59"/>
        <v>275.09600000000006</v>
      </c>
      <c r="G50" s="210">
        <f t="shared" si="59"/>
        <v>254.43500000000006</v>
      </c>
      <c r="H50" s="209">
        <f t="shared" si="59"/>
        <v>1016.846</v>
      </c>
      <c r="I50" s="210">
        <f t="shared" si="59"/>
        <v>305.27800000000002</v>
      </c>
      <c r="J50" s="210">
        <f t="shared" si="59"/>
        <v>288.92499999999995</v>
      </c>
      <c r="K50" s="210">
        <f t="shared" ref="K50:N50" si="60">SUM(K47:K49)</f>
        <v>245.33199999999999</v>
      </c>
      <c r="L50" s="210">
        <f t="shared" si="60"/>
        <v>246.19000000000005</v>
      </c>
      <c r="M50" s="209">
        <f t="shared" si="60"/>
        <v>1085.7249999999999</v>
      </c>
      <c r="N50" s="210">
        <f t="shared" si="60"/>
        <v>307.76699999999994</v>
      </c>
      <c r="O50" s="210">
        <f t="shared" ref="O50:S50" si="61">SUM(O47:O49)</f>
        <v>257.596</v>
      </c>
      <c r="P50" s="210">
        <f t="shared" si="61"/>
        <v>268.63600000000008</v>
      </c>
      <c r="Q50" s="210">
        <f t="shared" si="61"/>
        <v>250.62799999999993</v>
      </c>
      <c r="R50" s="209">
        <f t="shared" si="61"/>
        <v>1084.627</v>
      </c>
      <c r="S50" s="210">
        <f t="shared" si="61"/>
        <v>295.51200000000006</v>
      </c>
      <c r="T50" s="210">
        <f t="shared" ref="T50:U50" si="62">SUM(T47:T49)</f>
        <v>262.61699999999996</v>
      </c>
      <c r="U50" s="210">
        <f t="shared" si="62"/>
        <v>266.91500000000008</v>
      </c>
      <c r="V50" s="210">
        <f t="shared" ref="V50:W50" si="63">SUM(V47:V49)</f>
        <v>250.49800000000005</v>
      </c>
      <c r="W50" s="209">
        <f t="shared" si="63"/>
        <v>1075.5420000000004</v>
      </c>
      <c r="X50" s="210">
        <f t="shared" ref="X50:Y50" si="64">SUM(X47:X49)</f>
        <v>261.798</v>
      </c>
      <c r="Y50" s="210">
        <f t="shared" si="64"/>
        <v>236.61799999999994</v>
      </c>
      <c r="Z50" s="210">
        <f t="shared" ref="Z50:AB50" si="65">SUM(Z47:Z49)</f>
        <v>233.37800000000004</v>
      </c>
      <c r="AA50" s="210">
        <f t="shared" si="65"/>
        <v>208.19099999999992</v>
      </c>
      <c r="AB50" s="209">
        <f t="shared" si="65"/>
        <v>939.98499999999967</v>
      </c>
      <c r="AC50" s="210">
        <f>SUM(AC47:AC49)</f>
        <v>47.461999999999989</v>
      </c>
      <c r="AD50" s="354"/>
    </row>
    <row r="51" spans="2:30" s="101" customFormat="1">
      <c r="B51" s="41" t="s">
        <v>3</v>
      </c>
      <c r="C51" s="41"/>
      <c r="D51" s="208"/>
      <c r="E51" s="208"/>
      <c r="F51" s="208"/>
      <c r="G51" s="213"/>
      <c r="H51" s="207"/>
      <c r="I51" s="208"/>
      <c r="J51" s="208"/>
      <c r="K51" s="208"/>
      <c r="L51" s="208"/>
      <c r="M51" s="207"/>
      <c r="N51" s="208"/>
      <c r="O51" s="208"/>
      <c r="P51" s="208"/>
      <c r="Q51" s="208"/>
      <c r="R51" s="207"/>
      <c r="S51" s="208"/>
      <c r="T51" s="208"/>
      <c r="U51" s="208"/>
      <c r="V51" s="208"/>
      <c r="W51" s="207"/>
      <c r="X51" s="208"/>
      <c r="Y51" s="208"/>
      <c r="Z51" s="208"/>
      <c r="AA51" s="208"/>
      <c r="AB51" s="207"/>
      <c r="AC51" s="208"/>
    </row>
    <row r="52" spans="2:30" s="10" customFormat="1" ht="14.25">
      <c r="B52" s="214" t="s">
        <v>95</v>
      </c>
      <c r="C52" s="214"/>
      <c r="D52" s="215">
        <f t="shared" ref="D52:J52" si="66">-D76</f>
        <v>64.667000000000002</v>
      </c>
      <c r="E52" s="215">
        <f t="shared" si="66"/>
        <v>53.079000000000008</v>
      </c>
      <c r="F52" s="215">
        <f t="shared" si="66"/>
        <v>59.333999999999996</v>
      </c>
      <c r="G52" s="215">
        <f t="shared" si="66"/>
        <v>67.455000000000013</v>
      </c>
      <c r="H52" s="218">
        <f t="shared" si="66"/>
        <v>244.53500000000003</v>
      </c>
      <c r="I52" s="215">
        <f t="shared" si="66"/>
        <v>66.507000000000005</v>
      </c>
      <c r="J52" s="215">
        <f t="shared" si="66"/>
        <v>65.372</v>
      </c>
      <c r="K52" s="215">
        <f t="shared" ref="K52:N52" si="67">-K76</f>
        <v>77.397000000000006</v>
      </c>
      <c r="L52" s="215">
        <f t="shared" si="67"/>
        <v>78.076999999999998</v>
      </c>
      <c r="M52" s="218">
        <f t="shared" si="67"/>
        <v>287.35300000000001</v>
      </c>
      <c r="N52" s="215">
        <f t="shared" si="67"/>
        <v>73.697000000000003</v>
      </c>
      <c r="O52" s="215">
        <f t="shared" ref="O52:S52" si="68">-O76</f>
        <v>76.015000000000001</v>
      </c>
      <c r="P52" s="215">
        <f t="shared" si="68"/>
        <v>79.975999999999999</v>
      </c>
      <c r="Q52" s="215">
        <f t="shared" si="68"/>
        <v>88.124000000000009</v>
      </c>
      <c r="R52" s="218">
        <f t="shared" si="68"/>
        <v>317.81200000000001</v>
      </c>
      <c r="S52" s="215">
        <f t="shared" si="68"/>
        <v>83.926000000000002</v>
      </c>
      <c r="T52" s="215">
        <f t="shared" ref="T52:U52" si="69">-T76</f>
        <v>85.012999999999991</v>
      </c>
      <c r="U52" s="215">
        <f t="shared" si="69"/>
        <v>85.552000000000007</v>
      </c>
      <c r="V52" s="215">
        <f t="shared" ref="V52:W52" si="70">-V76</f>
        <v>87.162999999999997</v>
      </c>
      <c r="W52" s="218">
        <f t="shared" si="70"/>
        <v>341.654</v>
      </c>
      <c r="X52" s="215">
        <f t="shared" ref="X52:Y52" si="71">-X76</f>
        <v>84.919999999999973</v>
      </c>
      <c r="Y52" s="215">
        <f t="shared" si="71"/>
        <v>86.593000000000004</v>
      </c>
      <c r="Z52" s="215">
        <f t="shared" ref="Z52:AB52" si="72">-Z76</f>
        <v>85.262</v>
      </c>
      <c r="AA52" s="215">
        <f t="shared" si="72"/>
        <v>84.114000000000019</v>
      </c>
      <c r="AB52" s="218">
        <f t="shared" si="72"/>
        <v>340.88900000000001</v>
      </c>
      <c r="AC52" s="215">
        <f t="shared" ref="AC52" si="73">-AC76</f>
        <v>77.373000000000005</v>
      </c>
      <c r="AD52" s="355"/>
    </row>
    <row r="53" spans="2:30" s="10" customFormat="1" ht="14.25">
      <c r="B53" s="214" t="s">
        <v>94</v>
      </c>
      <c r="C53" s="214"/>
      <c r="D53" s="215">
        <f t="shared" ref="D53:J53" si="74">-D77</f>
        <v>11.172000000000001</v>
      </c>
      <c r="E53" s="215">
        <f t="shared" si="74"/>
        <v>10.878</v>
      </c>
      <c r="F53" s="215">
        <f t="shared" si="74"/>
        <v>9.5250000000000004</v>
      </c>
      <c r="G53" s="215">
        <f t="shared" si="74"/>
        <v>11.946</v>
      </c>
      <c r="H53" s="218">
        <f t="shared" si="74"/>
        <v>43.521000000000001</v>
      </c>
      <c r="I53" s="215">
        <f t="shared" si="74"/>
        <v>12.337</v>
      </c>
      <c r="J53" s="215">
        <f t="shared" si="74"/>
        <v>13.896000000000001</v>
      </c>
      <c r="K53" s="215">
        <f t="shared" ref="K53:N53" si="75">-K77</f>
        <v>17.138999999999999</v>
      </c>
      <c r="L53" s="215">
        <f t="shared" si="75"/>
        <v>12.352</v>
      </c>
      <c r="M53" s="218">
        <f t="shared" si="75"/>
        <v>55.724000000000004</v>
      </c>
      <c r="N53" s="215">
        <f t="shared" si="75"/>
        <v>16.132000000000001</v>
      </c>
      <c r="O53" s="215">
        <f t="shared" ref="O53:S53" si="76">-O77</f>
        <v>16.161000000000001</v>
      </c>
      <c r="P53" s="215">
        <f t="shared" si="76"/>
        <v>18.004999999999999</v>
      </c>
      <c r="Q53" s="215">
        <f t="shared" si="76"/>
        <v>17.113</v>
      </c>
      <c r="R53" s="218">
        <f t="shared" si="76"/>
        <v>67.411000000000001</v>
      </c>
      <c r="S53" s="215">
        <f t="shared" si="76"/>
        <v>19.456</v>
      </c>
      <c r="T53" s="215">
        <f t="shared" ref="T53:U53" si="77">-T77</f>
        <v>19.661000000000001</v>
      </c>
      <c r="U53" s="215">
        <f t="shared" si="77"/>
        <v>18.207000000000001</v>
      </c>
      <c r="V53" s="215">
        <f t="shared" ref="V53:W53" si="78">-V77</f>
        <v>20.297999999999998</v>
      </c>
      <c r="W53" s="218">
        <f t="shared" si="78"/>
        <v>77.622</v>
      </c>
      <c r="X53" s="215">
        <f t="shared" ref="X53:Y53" si="79">-X77</f>
        <v>19.128</v>
      </c>
      <c r="Y53" s="215">
        <f t="shared" si="79"/>
        <v>19.846</v>
      </c>
      <c r="Z53" s="215">
        <f t="shared" ref="Z53:AB53" si="80">-Z77</f>
        <v>20.850999999999999</v>
      </c>
      <c r="AA53" s="215">
        <f t="shared" si="80"/>
        <v>23.11</v>
      </c>
      <c r="AB53" s="218">
        <f t="shared" si="80"/>
        <v>82.935000000000002</v>
      </c>
      <c r="AC53" s="215">
        <f t="shared" ref="AC53" si="81">-AC77</f>
        <v>18.213000000000001</v>
      </c>
    </row>
    <row r="54" spans="2:30" s="10" customFormat="1" ht="14.25">
      <c r="B54" s="214" t="s">
        <v>89</v>
      </c>
      <c r="C54" s="214"/>
      <c r="D54" s="215">
        <f t="shared" ref="D54:J54" si="82">-D78</f>
        <v>0</v>
      </c>
      <c r="E54" s="215">
        <f t="shared" si="82"/>
        <v>0</v>
      </c>
      <c r="F54" s="215">
        <f t="shared" si="82"/>
        <v>0</v>
      </c>
      <c r="G54" s="215">
        <f t="shared" si="82"/>
        <v>0</v>
      </c>
      <c r="H54" s="218">
        <f t="shared" si="82"/>
        <v>0</v>
      </c>
      <c r="I54" s="215">
        <f t="shared" si="82"/>
        <v>0</v>
      </c>
      <c r="J54" s="215">
        <f t="shared" si="82"/>
        <v>0</v>
      </c>
      <c r="K54" s="215">
        <f t="shared" ref="K54:N54" si="83">-K78</f>
        <v>0</v>
      </c>
      <c r="L54" s="215">
        <f t="shared" si="83"/>
        <v>12.66</v>
      </c>
      <c r="M54" s="218">
        <f t="shared" si="83"/>
        <v>12.66</v>
      </c>
      <c r="N54" s="215">
        <f t="shared" si="83"/>
        <v>0</v>
      </c>
      <c r="O54" s="215">
        <f t="shared" ref="O54:S54" si="84">-O78</f>
        <v>12.976000000000001</v>
      </c>
      <c r="P54" s="215">
        <f t="shared" si="84"/>
        <v>0</v>
      </c>
      <c r="Q54" s="215">
        <f t="shared" si="84"/>
        <v>-0.372</v>
      </c>
      <c r="R54" s="218">
        <f t="shared" si="84"/>
        <v>12.604000000000001</v>
      </c>
      <c r="S54" s="215">
        <f t="shared" si="84"/>
        <v>0</v>
      </c>
      <c r="T54" s="215">
        <f t="shared" ref="T54:U54" si="85">-T78</f>
        <v>0</v>
      </c>
      <c r="U54" s="215">
        <f t="shared" si="85"/>
        <v>0</v>
      </c>
      <c r="V54" s="215">
        <f t="shared" ref="V54:W54" si="86">-V78</f>
        <v>0</v>
      </c>
      <c r="W54" s="218">
        <f t="shared" si="86"/>
        <v>0</v>
      </c>
      <c r="X54" s="215">
        <f t="shared" ref="X54:Y54" si="87">-X78</f>
        <v>0</v>
      </c>
      <c r="Y54" s="215">
        <f t="shared" si="87"/>
        <v>0</v>
      </c>
      <c r="Z54" s="215">
        <f t="shared" ref="Z54:AB54" si="88">-Z78</f>
        <v>0</v>
      </c>
      <c r="AA54" s="215">
        <f t="shared" si="88"/>
        <v>0</v>
      </c>
      <c r="AB54" s="218">
        <f t="shared" si="88"/>
        <v>0</v>
      </c>
      <c r="AC54" s="215">
        <f t="shared" ref="AC54" si="89">-AC78</f>
        <v>16.695</v>
      </c>
    </row>
    <row r="55" spans="2:30" s="10" customFormat="1" ht="14.25">
      <c r="B55" s="45" t="s">
        <v>230</v>
      </c>
      <c r="C55" s="214"/>
      <c r="D55" s="215">
        <f t="shared" ref="D55:J55" si="90">-D79</f>
        <v>0</v>
      </c>
      <c r="E55" s="215">
        <f t="shared" si="90"/>
        <v>0</v>
      </c>
      <c r="F55" s="215">
        <f t="shared" si="90"/>
        <v>0</v>
      </c>
      <c r="G55" s="215">
        <f t="shared" si="90"/>
        <v>0</v>
      </c>
      <c r="H55" s="218">
        <f t="shared" si="90"/>
        <v>0</v>
      </c>
      <c r="I55" s="215">
        <f t="shared" si="90"/>
        <v>0</v>
      </c>
      <c r="J55" s="215">
        <f t="shared" si="90"/>
        <v>0</v>
      </c>
      <c r="K55" s="215">
        <f t="shared" ref="K55:N55" si="91">-K79</f>
        <v>0</v>
      </c>
      <c r="L55" s="215">
        <f t="shared" si="91"/>
        <v>0</v>
      </c>
      <c r="M55" s="218">
        <f t="shared" si="91"/>
        <v>0</v>
      </c>
      <c r="N55" s="215">
        <f t="shared" si="91"/>
        <v>0</v>
      </c>
      <c r="O55" s="215">
        <f t="shared" ref="O55:S55" si="92">-O79</f>
        <v>0</v>
      </c>
      <c r="P55" s="215">
        <f t="shared" si="92"/>
        <v>0</v>
      </c>
      <c r="Q55" s="215">
        <f t="shared" si="92"/>
        <v>0</v>
      </c>
      <c r="R55" s="218">
        <f t="shared" si="92"/>
        <v>0</v>
      </c>
      <c r="S55" s="215">
        <f t="shared" si="92"/>
        <v>0</v>
      </c>
      <c r="T55" s="215">
        <f t="shared" ref="T55:U55" si="93">-T79</f>
        <v>0</v>
      </c>
      <c r="U55" s="215">
        <f t="shared" si="93"/>
        <v>0</v>
      </c>
      <c r="V55" s="215">
        <f t="shared" ref="V55:W55" si="94">-V79</f>
        <v>0</v>
      </c>
      <c r="W55" s="218">
        <f t="shared" si="94"/>
        <v>0</v>
      </c>
      <c r="X55" s="215">
        <f t="shared" ref="X55:Y55" si="95">-X79</f>
        <v>0</v>
      </c>
      <c r="Y55" s="215">
        <f t="shared" si="95"/>
        <v>0</v>
      </c>
      <c r="Z55" s="215">
        <f t="shared" ref="Z55:AB55" si="96">-Z79</f>
        <v>0</v>
      </c>
      <c r="AA55" s="215">
        <f t="shared" si="96"/>
        <v>0</v>
      </c>
      <c r="AB55" s="218">
        <f t="shared" si="96"/>
        <v>0</v>
      </c>
      <c r="AC55" s="215">
        <f t="shared" ref="AC55" si="97">-AC79</f>
        <v>0</v>
      </c>
    </row>
    <row r="56" spans="2:30" s="10" customFormat="1">
      <c r="B56" s="214" t="s">
        <v>19</v>
      </c>
      <c r="C56" s="214"/>
      <c r="D56" s="215">
        <f t="shared" ref="D56:J56" si="98">-D80</f>
        <v>3.5329999999999999</v>
      </c>
      <c r="E56" s="215">
        <f t="shared" si="98"/>
        <v>2.9020000000000001</v>
      </c>
      <c r="F56" s="215">
        <f t="shared" si="98"/>
        <v>2.8530000000000002</v>
      </c>
      <c r="G56" s="215">
        <f t="shared" si="98"/>
        <v>2.63</v>
      </c>
      <c r="H56" s="218">
        <f t="shared" si="98"/>
        <v>11.917999999999999</v>
      </c>
      <c r="I56" s="215">
        <f t="shared" si="98"/>
        <v>4.0739999999999998</v>
      </c>
      <c r="J56" s="215">
        <f t="shared" si="98"/>
        <v>5.0720000000000001</v>
      </c>
      <c r="K56" s="215">
        <f t="shared" ref="K56:N56" si="99">-K80</f>
        <v>5.1130000000000004</v>
      </c>
      <c r="L56" s="215">
        <f t="shared" si="99"/>
        <v>4.9539999999999997</v>
      </c>
      <c r="M56" s="218">
        <f t="shared" si="99"/>
        <v>19.213000000000001</v>
      </c>
      <c r="N56" s="215">
        <f t="shared" si="99"/>
        <v>3.181</v>
      </c>
      <c r="O56" s="215">
        <f t="shared" ref="O56:S56" si="100">-O80</f>
        <v>5.83</v>
      </c>
      <c r="P56" s="215">
        <f t="shared" si="100"/>
        <v>4.6150000000000002</v>
      </c>
      <c r="Q56" s="215">
        <f t="shared" si="100"/>
        <v>4.1059999999999999</v>
      </c>
      <c r="R56" s="218">
        <f t="shared" si="100"/>
        <v>17.731999999999999</v>
      </c>
      <c r="S56" s="215">
        <f t="shared" si="100"/>
        <v>5.6859999999999999</v>
      </c>
      <c r="T56" s="215">
        <f t="shared" ref="T56:U56" si="101">-T80</f>
        <v>6.3869999999999996</v>
      </c>
      <c r="U56" s="215">
        <f t="shared" si="101"/>
        <v>7.1120000000000001</v>
      </c>
      <c r="V56" s="215">
        <f t="shared" ref="V56:W56" si="102">-V80</f>
        <v>7.407</v>
      </c>
      <c r="W56" s="218">
        <f t="shared" si="102"/>
        <v>26.592000000000002</v>
      </c>
      <c r="X56" s="215">
        <f t="shared" ref="X56:Y56" si="103">-X80</f>
        <v>7.2439999999999998</v>
      </c>
      <c r="Y56" s="215">
        <f t="shared" si="103"/>
        <v>7.3810000000000002</v>
      </c>
      <c r="Z56" s="215">
        <f t="shared" ref="Z56:AB56" si="104">-Z80</f>
        <v>6.9269999999999996</v>
      </c>
      <c r="AA56" s="215">
        <f t="shared" si="104"/>
        <v>6.4450000000000003</v>
      </c>
      <c r="AB56" s="218">
        <f t="shared" si="104"/>
        <v>27.997</v>
      </c>
      <c r="AC56" s="215">
        <f t="shared" ref="AC56" si="105">-AC80</f>
        <v>7.3570000000000002</v>
      </c>
    </row>
    <row r="57" spans="2:30" s="101" customFormat="1">
      <c r="B57" s="203" t="s">
        <v>31</v>
      </c>
      <c r="C57" s="94"/>
      <c r="D57" s="217">
        <f t="shared" ref="D57:J57" si="106">SUM(D50:D56)</f>
        <v>320.72199999999998</v>
      </c>
      <c r="E57" s="217">
        <f t="shared" si="106"/>
        <v>312.8239999999999</v>
      </c>
      <c r="F57" s="217">
        <f t="shared" si="106"/>
        <v>346.80800000000005</v>
      </c>
      <c r="G57" s="217">
        <f t="shared" si="106"/>
        <v>336.46600000000012</v>
      </c>
      <c r="H57" s="219">
        <f t="shared" si="106"/>
        <v>1316.82</v>
      </c>
      <c r="I57" s="217">
        <f t="shared" si="106"/>
        <v>388.19600000000003</v>
      </c>
      <c r="J57" s="217">
        <f t="shared" si="106"/>
        <v>373.26499999999999</v>
      </c>
      <c r="K57" s="217">
        <f t="shared" ref="K57:N57" si="107">SUM(K50:K56)</f>
        <v>344.98099999999999</v>
      </c>
      <c r="L57" s="210">
        <f t="shared" si="107"/>
        <v>354.23300000000006</v>
      </c>
      <c r="M57" s="219">
        <f t="shared" si="107"/>
        <v>1460.675</v>
      </c>
      <c r="N57" s="210">
        <f t="shared" si="107"/>
        <v>400.77699999999993</v>
      </c>
      <c r="O57" s="217">
        <f t="shared" ref="O57:S57" si="108">SUM(O50:O56)</f>
        <v>368.57799999999997</v>
      </c>
      <c r="P57" s="210">
        <f t="shared" si="108"/>
        <v>371.23200000000008</v>
      </c>
      <c r="Q57" s="210">
        <f t="shared" si="108"/>
        <v>359.59899999999993</v>
      </c>
      <c r="R57" s="219">
        <f t="shared" si="108"/>
        <v>1500.1859999999999</v>
      </c>
      <c r="S57" s="210">
        <f t="shared" si="108"/>
        <v>404.58000000000004</v>
      </c>
      <c r="T57" s="217">
        <f t="shared" ref="T57:U57" si="109">SUM(T50:T56)</f>
        <v>373.67799999999994</v>
      </c>
      <c r="U57" s="217">
        <f t="shared" si="109"/>
        <v>377.78600000000012</v>
      </c>
      <c r="V57" s="217">
        <f t="shared" ref="V57:W57" si="110">SUM(V50:V56)</f>
        <v>365.36600000000004</v>
      </c>
      <c r="W57" s="219">
        <f t="shared" si="110"/>
        <v>1521.4100000000005</v>
      </c>
      <c r="X57" s="210">
        <f t="shared" ref="X57:Y57" si="111">SUM(X50:X56)</f>
        <v>373.08999999999992</v>
      </c>
      <c r="Y57" s="210">
        <f t="shared" si="111"/>
        <v>350.43799999999999</v>
      </c>
      <c r="Z57" s="210">
        <f t="shared" ref="Z57:AB57" si="112">SUM(Z50:Z56)</f>
        <v>346.41800000000006</v>
      </c>
      <c r="AA57" s="210">
        <f t="shared" si="112"/>
        <v>321.85999999999996</v>
      </c>
      <c r="AB57" s="209">
        <f t="shared" si="112"/>
        <v>1391.8059999999998</v>
      </c>
      <c r="AC57" s="210">
        <f t="shared" ref="AC57" si="113">SUM(AC50:AC56)</f>
        <v>167.1</v>
      </c>
    </row>
    <row r="58" spans="2:30" s="101" customFormat="1">
      <c r="B58" s="37"/>
      <c r="C58" s="37"/>
      <c r="D58" s="199"/>
      <c r="E58" s="199"/>
      <c r="F58" s="199"/>
      <c r="G58" s="199"/>
      <c r="H58" s="199"/>
      <c r="I58" s="199"/>
      <c r="J58" s="199"/>
      <c r="K58" s="199"/>
      <c r="L58" s="208"/>
      <c r="M58" s="199"/>
      <c r="N58" s="199"/>
      <c r="O58" s="199"/>
      <c r="P58" s="208"/>
      <c r="Q58" s="208"/>
      <c r="R58" s="199"/>
      <c r="S58" s="208"/>
      <c r="T58" s="199"/>
      <c r="U58" s="199"/>
      <c r="V58" s="199"/>
      <c r="W58" s="199"/>
      <c r="X58" s="208"/>
      <c r="Y58" s="208"/>
      <c r="Z58" s="208"/>
      <c r="AA58" s="208"/>
      <c r="AB58" s="208"/>
      <c r="AC58" s="208"/>
    </row>
    <row r="59" spans="2:30" ht="15" customHeight="1">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row>
    <row r="60" spans="2:30" ht="15" customHeight="1">
      <c r="B60" s="12" t="s">
        <v>74</v>
      </c>
      <c r="C60" s="12"/>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row>
    <row r="61" spans="2:30" ht="15" customHeight="1">
      <c r="B61" s="101" t="s">
        <v>223</v>
      </c>
      <c r="C61" s="15"/>
      <c r="D61" s="190">
        <f>'Adjusted EBITDA by Segment'!H10</f>
        <v>118.992</v>
      </c>
      <c r="E61" s="190">
        <f>'Adjusted EBITDA by Segment'!H42</f>
        <v>122.60499999999999</v>
      </c>
      <c r="F61" s="190">
        <f>'Adjusted EBITDA by Segment'!H74</f>
        <v>108.77200000000002</v>
      </c>
      <c r="G61" s="190">
        <f>'Adjusted EBITDA by Segment'!H106</f>
        <v>109.40000000000009</v>
      </c>
      <c r="H61" s="191">
        <f>SUM(D61:G61)</f>
        <v>459.76900000000012</v>
      </c>
      <c r="I61" s="190">
        <f>'Adjusted EBITDA by Segment'!H170</f>
        <v>171.42199999999997</v>
      </c>
      <c r="J61" s="190">
        <f>'Adjusted EBITDA by Segment'!H202</f>
        <v>142.03900000000004</v>
      </c>
      <c r="K61" s="190">
        <f>'Adjusted EBITDA by Segment'!$H234</f>
        <v>90.15</v>
      </c>
      <c r="L61" s="190">
        <f>'Adjusted EBITDA by Segment'!$H266</f>
        <v>55.961000000000013</v>
      </c>
      <c r="M61" s="191">
        <f>SUM(I61:L61)</f>
        <v>459.572</v>
      </c>
      <c r="N61" s="190">
        <f>'Adjusted EBITDA by Segment'!H330</f>
        <v>163.32599999999999</v>
      </c>
      <c r="O61" s="190">
        <f>'Adjusted EBITDA by Segment'!$H362</f>
        <v>18.718000000000018</v>
      </c>
      <c r="P61" s="190">
        <f>+'Adjusted EBITDA by Segment'!H394</f>
        <v>176.79599999999999</v>
      </c>
      <c r="Q61" s="190">
        <f>+'Adjusted EBITDA by Segment'!H427</f>
        <v>134.60000000000002</v>
      </c>
      <c r="R61" s="191">
        <f>SUM(N61:Q61)</f>
        <v>493.44000000000005</v>
      </c>
      <c r="S61" s="190">
        <f>'Adjusted EBITDA by Segment'!H491</f>
        <v>165.40100000000001</v>
      </c>
      <c r="T61" s="190">
        <f>'Adjusted EBITDA by Segment'!H523</f>
        <v>138.83299999999997</v>
      </c>
      <c r="U61" s="190">
        <f>'Adjusted EBITDA by Segment'!H555</f>
        <v>136.76300000000001</v>
      </c>
      <c r="V61" s="190">
        <f>'Adjusted EBITDA by Segment'!H589</f>
        <v>121.01900000000003</v>
      </c>
      <c r="W61" s="191">
        <f>SUM(S61:V61)</f>
        <v>562.01599999999996</v>
      </c>
      <c r="X61" s="190">
        <f>'Adjusted EBITDA by Segment'!H659</f>
        <v>110.407</v>
      </c>
      <c r="Y61" s="190">
        <f>'Adjusted EBITDA by Segment'!H693</f>
        <v>81.912999999999968</v>
      </c>
      <c r="Z61" s="190">
        <f>'Adjusted EBITDA by Segment'!H726</f>
        <v>113.46</v>
      </c>
      <c r="AA61" s="190">
        <f>'Adjusted EBITDA by Segment'!H758</f>
        <v>57.637</v>
      </c>
      <c r="AB61" s="191">
        <f>SUM(X61:AA61)</f>
        <v>363.41699999999997</v>
      </c>
      <c r="AC61" s="190">
        <f>'Adjusted EBITDA by Segment'!H825</f>
        <v>-151.411</v>
      </c>
      <c r="AD61" s="355"/>
    </row>
    <row r="62" spans="2:30" ht="15" customHeight="1">
      <c r="B62" s="41" t="s">
        <v>3</v>
      </c>
      <c r="C62" s="41"/>
      <c r="D62" s="29"/>
      <c r="E62" s="29"/>
      <c r="F62" s="29"/>
      <c r="G62" s="29"/>
      <c r="H62" s="42"/>
      <c r="I62" s="29"/>
      <c r="J62" s="29"/>
      <c r="K62" s="29"/>
      <c r="L62" s="29"/>
      <c r="M62" s="42"/>
      <c r="N62" s="29"/>
      <c r="O62" s="29"/>
      <c r="P62" s="29"/>
      <c r="Q62" s="29"/>
      <c r="R62" s="42"/>
      <c r="S62" s="29"/>
      <c r="T62" s="29"/>
      <c r="U62" s="29"/>
      <c r="V62" s="29"/>
      <c r="W62" s="42"/>
      <c r="X62" s="29"/>
      <c r="Y62" s="29"/>
      <c r="Z62" s="29"/>
      <c r="AA62" s="29"/>
      <c r="AB62" s="42"/>
      <c r="AC62" s="29"/>
    </row>
    <row r="63" spans="2:30" ht="15" customHeight="1">
      <c r="B63" s="205" t="s">
        <v>222</v>
      </c>
      <c r="C63" s="59"/>
      <c r="D63" s="29">
        <f>D96</f>
        <v>8.5190000000000001</v>
      </c>
      <c r="E63" s="29">
        <f>E96</f>
        <v>5.3070000000000004</v>
      </c>
      <c r="F63" s="29">
        <f>F96</f>
        <v>0.372</v>
      </c>
      <c r="G63" s="29">
        <f>G96</f>
        <v>0.64400000000000002</v>
      </c>
      <c r="H63" s="42">
        <f t="shared" ref="H63:H70" si="114">SUM(D63:G63)</f>
        <v>14.842000000000001</v>
      </c>
      <c r="I63" s="29">
        <f>I96</f>
        <v>0.76300000000000001</v>
      </c>
      <c r="J63" s="29">
        <f>J96</f>
        <v>0.76300000000000001</v>
      </c>
      <c r="K63" s="29">
        <f>K96</f>
        <v>0.71799999999999997</v>
      </c>
      <c r="L63" s="29">
        <f>L96</f>
        <v>0.53600000000000003</v>
      </c>
      <c r="M63" s="42">
        <f t="shared" ref="M63:M70" si="115">SUM(I63:L63)</f>
        <v>2.78</v>
      </c>
      <c r="N63" s="29">
        <f>N96</f>
        <v>0.89800000000000002</v>
      </c>
      <c r="O63" s="29">
        <f>O96</f>
        <v>0.51300000000000001</v>
      </c>
      <c r="P63" s="29">
        <f t="shared" ref="P63:Q63" si="116">P96</f>
        <v>0.35699999999999998</v>
      </c>
      <c r="Q63" s="29">
        <f t="shared" si="116"/>
        <v>0.81200000000000006</v>
      </c>
      <c r="R63" s="42">
        <f t="shared" ref="R63:R70" si="117">SUM(N63:Q63)</f>
        <v>2.58</v>
      </c>
      <c r="S63" s="29">
        <f>S96</f>
        <v>1.171</v>
      </c>
      <c r="T63" s="29">
        <f>T96</f>
        <v>0.95099999999999996</v>
      </c>
      <c r="U63" s="29">
        <f>U96</f>
        <v>0.33300000000000002</v>
      </c>
      <c r="V63" s="29">
        <f>V96</f>
        <v>0.10100000000000001</v>
      </c>
      <c r="W63" s="42">
        <f t="shared" ref="W63:W70" si="118">SUM(S63:V63)</f>
        <v>2.556</v>
      </c>
      <c r="X63" s="29">
        <f>X96</f>
        <v>0.53300000000000003</v>
      </c>
      <c r="Y63" s="29">
        <f>Y96</f>
        <v>0.41299999999999998</v>
      </c>
      <c r="Z63" s="29">
        <f>Z96</f>
        <v>1.0269999999999999</v>
      </c>
      <c r="AA63" s="29">
        <f>AA96</f>
        <v>7.0999999999999994E-2</v>
      </c>
      <c r="AB63" s="42">
        <f t="shared" ref="AB63:AB70" si="119">SUM(X63:AA63)</f>
        <v>2.044</v>
      </c>
      <c r="AC63" s="29">
        <f>AC96</f>
        <v>-0.68600000000000005</v>
      </c>
    </row>
    <row r="64" spans="2:30" ht="15" customHeight="1">
      <c r="B64" s="45" t="s">
        <v>112</v>
      </c>
      <c r="C64" s="45"/>
      <c r="D64" s="29">
        <f>D12</f>
        <v>0</v>
      </c>
      <c r="E64" s="29">
        <f>E12</f>
        <v>0</v>
      </c>
      <c r="F64" s="29">
        <f>F12</f>
        <v>0</v>
      </c>
      <c r="G64" s="29">
        <f>G12</f>
        <v>0</v>
      </c>
      <c r="H64" s="42">
        <f t="shared" si="114"/>
        <v>0</v>
      </c>
      <c r="I64" s="29">
        <f>I12</f>
        <v>0</v>
      </c>
      <c r="J64" s="29">
        <f>J12</f>
        <v>0</v>
      </c>
      <c r="K64" s="29">
        <f>K12</f>
        <v>0</v>
      </c>
      <c r="L64" s="29">
        <f>L12</f>
        <v>0</v>
      </c>
      <c r="M64" s="42">
        <f t="shared" si="115"/>
        <v>0</v>
      </c>
      <c r="N64" s="29">
        <f>N12</f>
        <v>0</v>
      </c>
      <c r="O64" s="29">
        <f>O12</f>
        <v>92.022000000000006</v>
      </c>
      <c r="P64" s="29">
        <f>P12</f>
        <v>0</v>
      </c>
      <c r="Q64" s="29">
        <f>Q12</f>
        <v>-10.91</v>
      </c>
      <c r="R64" s="42">
        <f t="shared" si="117"/>
        <v>81.112000000000009</v>
      </c>
      <c r="S64" s="29">
        <f>S12</f>
        <v>0</v>
      </c>
      <c r="T64" s="29">
        <f>T12</f>
        <v>0</v>
      </c>
      <c r="U64" s="29">
        <f>U12</f>
        <v>0</v>
      </c>
      <c r="V64" s="29">
        <f>V12</f>
        <v>0</v>
      </c>
      <c r="W64" s="42">
        <f t="shared" si="118"/>
        <v>0</v>
      </c>
      <c r="X64" s="29">
        <f>X12</f>
        <v>0</v>
      </c>
      <c r="Y64" s="29">
        <f>Y12</f>
        <v>0</v>
      </c>
      <c r="Z64" s="29">
        <f>Z12</f>
        <v>0</v>
      </c>
      <c r="AA64" s="29">
        <f>AA12</f>
        <v>0</v>
      </c>
      <c r="AB64" s="42">
        <f t="shared" si="119"/>
        <v>0</v>
      </c>
      <c r="AC64" s="29">
        <f>AC12</f>
        <v>0</v>
      </c>
    </row>
    <row r="65" spans="2:30" ht="15" customHeight="1">
      <c r="B65" s="45" t="s">
        <v>87</v>
      </c>
      <c r="C65" s="45"/>
      <c r="D65" s="29">
        <f>D14</f>
        <v>21.675000000000001</v>
      </c>
      <c r="E65" s="29">
        <f>E14</f>
        <v>23.210999999999999</v>
      </c>
      <c r="F65" s="29">
        <f>F14</f>
        <v>31.384</v>
      </c>
      <c r="G65" s="29">
        <f>G14</f>
        <v>31.850999999999999</v>
      </c>
      <c r="H65" s="42">
        <f t="shared" si="114"/>
        <v>108.121</v>
      </c>
      <c r="I65" s="29">
        <f>I14</f>
        <v>34.130000000000003</v>
      </c>
      <c r="J65" s="29">
        <f>J14</f>
        <v>34.018000000000001</v>
      </c>
      <c r="K65" s="29">
        <f>K14</f>
        <v>39.43</v>
      </c>
      <c r="L65" s="29">
        <f>L14</f>
        <v>35.847000000000001</v>
      </c>
      <c r="M65" s="42">
        <f t="shared" si="115"/>
        <v>143.42500000000001</v>
      </c>
      <c r="N65" s="29">
        <f>N14</f>
        <v>35.180999999999997</v>
      </c>
      <c r="O65" s="29">
        <f>O14</f>
        <v>20.259</v>
      </c>
      <c r="P65" s="29">
        <f>P14</f>
        <v>20.225999999999999</v>
      </c>
      <c r="Q65" s="29">
        <f>Q14</f>
        <v>20.193999999999999</v>
      </c>
      <c r="R65" s="42">
        <f t="shared" si="117"/>
        <v>95.86</v>
      </c>
      <c r="S65" s="29">
        <f>S14</f>
        <v>17.59</v>
      </c>
      <c r="T65" s="29">
        <f>T14</f>
        <v>17.588000000000001</v>
      </c>
      <c r="U65" s="29">
        <f>U14</f>
        <v>16.407</v>
      </c>
      <c r="V65" s="29">
        <f>V14</f>
        <v>16.422999999999998</v>
      </c>
      <c r="W65" s="42">
        <f t="shared" si="118"/>
        <v>68.007999999999996</v>
      </c>
      <c r="X65" s="29">
        <f>X14</f>
        <v>15.984</v>
      </c>
      <c r="Y65" s="29">
        <f>Y14</f>
        <v>16.010999999999999</v>
      </c>
      <c r="Z65" s="29">
        <f>Z14</f>
        <v>15.976000000000001</v>
      </c>
      <c r="AA65" s="29">
        <f>AA14</f>
        <v>16.633000000000003</v>
      </c>
      <c r="AB65" s="42">
        <f t="shared" si="119"/>
        <v>64.603999999999999</v>
      </c>
      <c r="AC65" s="29">
        <f>AC14</f>
        <v>16.800999999999998</v>
      </c>
    </row>
    <row r="66" spans="2:30" ht="15" customHeight="1">
      <c r="B66" s="205" t="s">
        <v>89</v>
      </c>
      <c r="C66" s="59"/>
      <c r="D66" s="29">
        <f t="shared" ref="D66:G69" si="120">D17</f>
        <v>0</v>
      </c>
      <c r="E66" s="29">
        <f t="shared" si="120"/>
        <v>0</v>
      </c>
      <c r="F66" s="29">
        <f t="shared" si="120"/>
        <v>8.8879999999999999</v>
      </c>
      <c r="G66" s="29">
        <f t="shared" si="120"/>
        <v>0.36799999999999999</v>
      </c>
      <c r="H66" s="42">
        <f t="shared" si="114"/>
        <v>9.2560000000000002</v>
      </c>
      <c r="I66" s="29">
        <f t="shared" ref="I66:L69" si="121">I17</f>
        <v>0.124</v>
      </c>
      <c r="J66" s="29">
        <f t="shared" si="121"/>
        <v>1.1160000000000001</v>
      </c>
      <c r="K66" s="29">
        <f t="shared" si="121"/>
        <v>0.58299999999999996</v>
      </c>
      <c r="L66" s="29">
        <f t="shared" si="121"/>
        <v>16.463000000000001</v>
      </c>
      <c r="M66" s="42">
        <f t="shared" si="115"/>
        <v>18.286000000000001</v>
      </c>
      <c r="N66" s="29">
        <f t="shared" ref="N66:Q69" si="122">N17</f>
        <v>0</v>
      </c>
      <c r="O66" s="29">
        <f t="shared" si="122"/>
        <v>25.304000000000002</v>
      </c>
      <c r="P66" s="29">
        <f t="shared" si="122"/>
        <v>0</v>
      </c>
      <c r="Q66" s="29">
        <f t="shared" si="122"/>
        <v>-1.329</v>
      </c>
      <c r="R66" s="42">
        <f t="shared" si="117"/>
        <v>23.975000000000001</v>
      </c>
      <c r="S66" s="29">
        <f t="shared" ref="S66:V69" si="123">S17</f>
        <v>0</v>
      </c>
      <c r="T66" s="29">
        <f t="shared" si="123"/>
        <v>0</v>
      </c>
      <c r="U66" s="29">
        <f t="shared" si="123"/>
        <v>0</v>
      </c>
      <c r="V66" s="29">
        <f t="shared" si="123"/>
        <v>0</v>
      </c>
      <c r="W66" s="42">
        <f t="shared" si="118"/>
        <v>0</v>
      </c>
      <c r="X66" s="29">
        <f t="shared" ref="X66:AA69" si="124">X17</f>
        <v>-7.2759576141834261E-15</v>
      </c>
      <c r="Y66" s="29">
        <f t="shared" si="124"/>
        <v>-7.2759576141834261E-15</v>
      </c>
      <c r="Z66" s="29">
        <f t="shared" si="124"/>
        <v>0</v>
      </c>
      <c r="AA66" s="29">
        <f t="shared" si="124"/>
        <v>0</v>
      </c>
      <c r="AB66" s="42">
        <f t="shared" si="119"/>
        <v>-1.4551915228366852E-14</v>
      </c>
      <c r="AC66" s="29">
        <f>AC17</f>
        <v>25.280999999999999</v>
      </c>
    </row>
    <row r="67" spans="2:30" ht="15" customHeight="1">
      <c r="B67" s="205" t="s">
        <v>90</v>
      </c>
      <c r="C67" s="59"/>
      <c r="D67" s="29">
        <f t="shared" si="120"/>
        <v>1.8109999999999999</v>
      </c>
      <c r="E67" s="29">
        <f t="shared" si="120"/>
        <v>2.0529999999999999</v>
      </c>
      <c r="F67" s="29">
        <f t="shared" si="120"/>
        <v>9.35</v>
      </c>
      <c r="G67" s="29">
        <f t="shared" si="120"/>
        <v>1.2230000000000001</v>
      </c>
      <c r="H67" s="42">
        <f t="shared" si="114"/>
        <v>14.436999999999999</v>
      </c>
      <c r="I67" s="29">
        <f t="shared" si="121"/>
        <v>0.108</v>
      </c>
      <c r="J67" s="29">
        <f t="shared" si="121"/>
        <v>0.51600000000000001</v>
      </c>
      <c r="K67" s="29">
        <f t="shared" si="121"/>
        <v>0.09</v>
      </c>
      <c r="L67" s="29">
        <f t="shared" si="121"/>
        <v>6.5000000000000002E-2</v>
      </c>
      <c r="M67" s="42">
        <f t="shared" si="115"/>
        <v>0.77899999999999991</v>
      </c>
      <c r="N67" s="29">
        <f t="shared" si="122"/>
        <v>0</v>
      </c>
      <c r="O67" s="29">
        <f t="shared" si="122"/>
        <v>0</v>
      </c>
      <c r="P67" s="29">
        <f t="shared" si="122"/>
        <v>0</v>
      </c>
      <c r="Q67" s="29">
        <f t="shared" si="122"/>
        <v>0</v>
      </c>
      <c r="R67" s="42">
        <f t="shared" si="117"/>
        <v>0</v>
      </c>
      <c r="S67" s="29">
        <f t="shared" si="123"/>
        <v>0</v>
      </c>
      <c r="T67" s="29">
        <f t="shared" si="123"/>
        <v>0</v>
      </c>
      <c r="U67" s="29">
        <f t="shared" si="123"/>
        <v>0</v>
      </c>
      <c r="V67" s="29">
        <f t="shared" si="123"/>
        <v>3.266</v>
      </c>
      <c r="W67" s="42">
        <f t="shared" si="118"/>
        <v>3.266</v>
      </c>
      <c r="X67" s="29">
        <f t="shared" si="124"/>
        <v>11.706</v>
      </c>
      <c r="Y67" s="29">
        <f t="shared" si="124"/>
        <v>8.9350000000000005</v>
      </c>
      <c r="Z67" s="29">
        <f t="shared" si="124"/>
        <v>9.6959999999999997</v>
      </c>
      <c r="AA67" s="29">
        <f t="shared" si="124"/>
        <v>10.7</v>
      </c>
      <c r="AB67" s="42">
        <f t="shared" si="119"/>
        <v>41.036999999999992</v>
      </c>
      <c r="AC67" s="29">
        <f>AC18</f>
        <v>17.827000000000002</v>
      </c>
    </row>
    <row r="68" spans="2:30" ht="15" customHeight="1">
      <c r="B68" s="45" t="s">
        <v>230</v>
      </c>
      <c r="C68" s="45"/>
      <c r="D68" s="29">
        <f t="shared" si="120"/>
        <v>3.4359999999999999</v>
      </c>
      <c r="E68" s="29">
        <f t="shared" si="120"/>
        <v>2.0430000000000001</v>
      </c>
      <c r="F68" s="29">
        <f t="shared" si="120"/>
        <v>9.3179999999999996</v>
      </c>
      <c r="G68" s="29">
        <f t="shared" si="120"/>
        <v>1.9119999999999999</v>
      </c>
      <c r="H68" s="42">
        <f t="shared" si="114"/>
        <v>16.709</v>
      </c>
      <c r="I68" s="29">
        <f t="shared" si="121"/>
        <v>-3.8460000000000001</v>
      </c>
      <c r="J68" s="29">
        <f t="shared" si="121"/>
        <v>1.901</v>
      </c>
      <c r="K68" s="29">
        <f t="shared" si="121"/>
        <v>7.0339999999999998</v>
      </c>
      <c r="L68" s="29">
        <f t="shared" si="121"/>
        <v>41.905999999999999</v>
      </c>
      <c r="M68" s="42">
        <f t="shared" si="115"/>
        <v>46.994999999999997</v>
      </c>
      <c r="N68" s="29">
        <f t="shared" si="122"/>
        <v>3.5009999999999999</v>
      </c>
      <c r="O68" s="29">
        <f t="shared" si="122"/>
        <v>0.95799999999999996</v>
      </c>
      <c r="P68" s="29">
        <f t="shared" si="122"/>
        <v>-40.929000000000002</v>
      </c>
      <c r="Q68" s="29">
        <f t="shared" si="122"/>
        <v>0.96299999999999997</v>
      </c>
      <c r="R68" s="42">
        <f t="shared" si="117"/>
        <v>-35.506999999999998</v>
      </c>
      <c r="S68" s="29">
        <f t="shared" si="123"/>
        <v>0.82799999999999996</v>
      </c>
      <c r="T68" s="29">
        <f t="shared" si="123"/>
        <v>1.02</v>
      </c>
      <c r="U68" s="29">
        <f t="shared" si="123"/>
        <v>5.2249999999999996</v>
      </c>
      <c r="V68" s="29">
        <f t="shared" si="123"/>
        <v>1.25</v>
      </c>
      <c r="W68" s="42">
        <f t="shared" si="118"/>
        <v>8.3230000000000004</v>
      </c>
      <c r="X68" s="29">
        <f t="shared" si="124"/>
        <v>1.4379999999999999</v>
      </c>
      <c r="Y68" s="29">
        <f t="shared" si="124"/>
        <v>1.3859999999999999</v>
      </c>
      <c r="Z68" s="29">
        <f t="shared" si="124"/>
        <v>-24.178999999999998</v>
      </c>
      <c r="AA68" s="29">
        <f t="shared" si="124"/>
        <v>-3.2240000000000002</v>
      </c>
      <c r="AB68" s="42">
        <f t="shared" si="119"/>
        <v>-24.578999999999997</v>
      </c>
      <c r="AC68" s="29">
        <f>AC19</f>
        <v>1.7410000000000001</v>
      </c>
    </row>
    <row r="69" spans="2:30" ht="15" customHeight="1">
      <c r="B69" s="59" t="s">
        <v>19</v>
      </c>
      <c r="C69" s="59"/>
      <c r="D69" s="29">
        <f t="shared" si="120"/>
        <v>8.7940000000000005</v>
      </c>
      <c r="E69" s="29">
        <f t="shared" si="120"/>
        <v>7.33</v>
      </c>
      <c r="F69" s="29">
        <f t="shared" si="120"/>
        <v>7.2040000000000006</v>
      </c>
      <c r="G69" s="29">
        <f t="shared" si="120"/>
        <v>6.6429999999999998</v>
      </c>
      <c r="H69" s="42">
        <f t="shared" si="114"/>
        <v>29.971000000000004</v>
      </c>
      <c r="I69" s="29">
        <f t="shared" si="121"/>
        <v>10.289</v>
      </c>
      <c r="J69" s="29">
        <f t="shared" si="121"/>
        <v>12.81</v>
      </c>
      <c r="K69" s="29">
        <f t="shared" si="121"/>
        <v>12.913</v>
      </c>
      <c r="L69" s="29">
        <f t="shared" si="121"/>
        <v>12.512</v>
      </c>
      <c r="M69" s="42">
        <f t="shared" si="115"/>
        <v>48.524000000000001</v>
      </c>
      <c r="N69" s="29">
        <f t="shared" si="122"/>
        <v>8.0339999999999989</v>
      </c>
      <c r="O69" s="29">
        <f t="shared" si="122"/>
        <v>14.724</v>
      </c>
      <c r="P69" s="29">
        <f t="shared" si="122"/>
        <v>11.655000000000001</v>
      </c>
      <c r="Q69" s="29">
        <f t="shared" si="122"/>
        <v>10.276</v>
      </c>
      <c r="R69" s="42">
        <f t="shared" si="117"/>
        <v>44.688999999999993</v>
      </c>
      <c r="S69" s="29">
        <f t="shared" si="123"/>
        <v>12.606</v>
      </c>
      <c r="T69" s="29">
        <f t="shared" si="123"/>
        <v>13.593999999999999</v>
      </c>
      <c r="U69" s="29">
        <f t="shared" si="123"/>
        <v>15.244999999999999</v>
      </c>
      <c r="V69" s="29">
        <f t="shared" si="123"/>
        <v>15.818</v>
      </c>
      <c r="W69" s="42">
        <f t="shared" si="118"/>
        <v>57.262999999999998</v>
      </c>
      <c r="X69" s="29">
        <f t="shared" si="124"/>
        <v>15.693999999999999</v>
      </c>
      <c r="Y69" s="29">
        <f t="shared" si="124"/>
        <v>18.295000000000002</v>
      </c>
      <c r="Z69" s="29">
        <f t="shared" si="124"/>
        <v>17.094000000000001</v>
      </c>
      <c r="AA69" s="29">
        <f t="shared" si="124"/>
        <v>15.802</v>
      </c>
      <c r="AB69" s="42">
        <f t="shared" si="119"/>
        <v>66.885000000000005</v>
      </c>
      <c r="AC69" s="29">
        <f>AC20</f>
        <v>17.577000000000002</v>
      </c>
    </row>
    <row r="70" spans="2:30" ht="15" customHeight="1">
      <c r="B70" s="203" t="s">
        <v>224</v>
      </c>
      <c r="C70" s="364"/>
      <c r="D70" s="153">
        <f>D61+SUM(D63:D69)</f>
        <v>163.227</v>
      </c>
      <c r="E70" s="153">
        <f>E61+SUM(E63:E69)</f>
        <v>162.54899999999998</v>
      </c>
      <c r="F70" s="153">
        <f>F61+SUM(F63:F69)</f>
        <v>175.28800000000001</v>
      </c>
      <c r="G70" s="153">
        <f>G61+SUM(G63:G69)</f>
        <v>152.04100000000008</v>
      </c>
      <c r="H70" s="152">
        <f t="shared" si="114"/>
        <v>653.10500000000002</v>
      </c>
      <c r="I70" s="153">
        <f>I61+SUM(I63:I69)</f>
        <v>212.98999999999995</v>
      </c>
      <c r="J70" s="153">
        <f>J61+SUM(J63:J69)</f>
        <v>193.16300000000004</v>
      </c>
      <c r="K70" s="153">
        <f>K61+SUM(K63:K69)</f>
        <v>150.91800000000001</v>
      </c>
      <c r="L70" s="153">
        <f>L61+SUM(L63:L69)</f>
        <v>163.29000000000002</v>
      </c>
      <c r="M70" s="152">
        <f t="shared" si="115"/>
        <v>720.3610000000001</v>
      </c>
      <c r="N70" s="153">
        <f>N61+SUM(N63:N69)</f>
        <v>210.94</v>
      </c>
      <c r="O70" s="153">
        <f>O61+SUM(O63:O69)</f>
        <v>172.49800000000002</v>
      </c>
      <c r="P70" s="153">
        <f>P61+SUM(P63:P69)</f>
        <v>168.10499999999999</v>
      </c>
      <c r="Q70" s="153">
        <f>Q61+SUM(Q63:Q69)</f>
        <v>154.60600000000002</v>
      </c>
      <c r="R70" s="152">
        <f t="shared" si="117"/>
        <v>706.149</v>
      </c>
      <c r="S70" s="153">
        <f>S61+SUM(S63:S69)</f>
        <v>197.596</v>
      </c>
      <c r="T70" s="153">
        <f>T61+SUM(T63:T69)</f>
        <v>171.98599999999996</v>
      </c>
      <c r="U70" s="153">
        <f>U61+SUM(U63:U69)</f>
        <v>173.97300000000001</v>
      </c>
      <c r="V70" s="153">
        <f>V61+SUM(V63:V69)</f>
        <v>157.87700000000004</v>
      </c>
      <c r="W70" s="152">
        <f t="shared" si="118"/>
        <v>701.43200000000013</v>
      </c>
      <c r="X70" s="153">
        <f>X61+SUM(X63:X69)</f>
        <v>155.762</v>
      </c>
      <c r="Y70" s="153">
        <f>Y61+SUM(Y63:Y69)</f>
        <v>126.95299999999996</v>
      </c>
      <c r="Z70" s="153">
        <f>Z61+SUM(Z63:Z69)</f>
        <v>133.07399999999998</v>
      </c>
      <c r="AA70" s="153">
        <f>AA61+SUM(AA63:AA69)</f>
        <v>97.619</v>
      </c>
      <c r="AB70" s="152">
        <f t="shared" si="119"/>
        <v>513.40800000000002</v>
      </c>
      <c r="AC70" s="153">
        <f>AC61+SUM(AC63:AC69)</f>
        <v>-72.87</v>
      </c>
    </row>
    <row r="71" spans="2:30" ht="15" customHeight="1">
      <c r="D71" s="28"/>
      <c r="E71" s="28"/>
      <c r="F71" s="28"/>
      <c r="G71" s="28"/>
      <c r="H71" s="28"/>
      <c r="I71" s="28"/>
      <c r="J71" s="28"/>
      <c r="K71" s="28"/>
      <c r="L71" s="29"/>
      <c r="M71" s="28"/>
      <c r="N71" s="28"/>
      <c r="O71" s="28"/>
      <c r="P71" s="29"/>
      <c r="Q71" s="29"/>
      <c r="R71" s="28"/>
      <c r="S71" s="29"/>
      <c r="T71" s="28"/>
      <c r="U71" s="28"/>
      <c r="V71" s="28"/>
      <c r="W71" s="28"/>
      <c r="X71" s="29"/>
      <c r="Y71" s="28"/>
      <c r="Z71" s="28"/>
      <c r="AA71" s="29"/>
      <c r="AB71" s="29"/>
      <c r="AC71" s="29"/>
    </row>
    <row r="72" spans="2:30" ht="15" customHeight="1">
      <c r="D72" s="28"/>
      <c r="E72" s="28"/>
      <c r="F72" s="28"/>
      <c r="G72" s="28"/>
      <c r="H72" s="28"/>
      <c r="I72" s="28"/>
      <c r="J72" s="28"/>
      <c r="K72" s="28"/>
      <c r="L72" s="28"/>
      <c r="M72" s="28"/>
      <c r="N72" s="28"/>
      <c r="O72" s="28"/>
      <c r="P72" s="29"/>
      <c r="Q72" s="29"/>
      <c r="R72" s="28"/>
      <c r="S72" s="29"/>
      <c r="T72" s="28"/>
      <c r="U72" s="28"/>
      <c r="V72" s="28"/>
      <c r="W72" s="28"/>
      <c r="X72" s="29"/>
      <c r="Y72" s="28"/>
      <c r="Z72" s="28"/>
      <c r="AA72" s="29"/>
      <c r="AB72" s="29"/>
      <c r="AC72" s="29"/>
    </row>
    <row r="73" spans="2:30" ht="15" customHeight="1">
      <c r="B73" s="374" t="s">
        <v>49</v>
      </c>
      <c r="C73" s="53"/>
      <c r="D73" s="54"/>
      <c r="E73" s="54"/>
      <c r="F73" s="54"/>
      <c r="G73" s="54"/>
      <c r="H73" s="54"/>
      <c r="I73" s="54"/>
      <c r="J73" s="54"/>
      <c r="K73" s="54"/>
      <c r="L73" s="30"/>
      <c r="M73" s="54"/>
      <c r="N73" s="30"/>
      <c r="O73" s="54"/>
      <c r="P73" s="54"/>
      <c r="Q73" s="54"/>
      <c r="R73" s="54"/>
      <c r="S73" s="54"/>
      <c r="T73" s="54"/>
      <c r="U73" s="54"/>
      <c r="V73" s="54"/>
      <c r="W73" s="54"/>
      <c r="X73" s="54"/>
      <c r="Y73" s="30"/>
      <c r="Z73" s="30"/>
      <c r="AA73" s="54"/>
      <c r="AB73" s="54"/>
      <c r="AC73" s="54"/>
    </row>
    <row r="74" spans="2:30" ht="15" customHeight="1">
      <c r="B74" s="37" t="s">
        <v>34</v>
      </c>
      <c r="C74" s="37"/>
      <c r="D74" s="55">
        <f>'Summary Information'!D10-'Adjusted EBITDA by Segment'!H20+SUM('Adjusted EBITDA by Segment'!H15:H19)</f>
        <v>468.99799999999999</v>
      </c>
      <c r="E74" s="55">
        <f>'Summary Information'!E10-'Adjusted EBITDA by Segment'!H52+SUM('Adjusted EBITDA by Segment'!H47:H51)</f>
        <v>461.12600000000009</v>
      </c>
      <c r="F74" s="55">
        <f>'Summary Information'!F10-'Adjusted EBITDA by Segment'!H84+SUM('Adjusted EBITDA by Segment'!H79:H83)</f>
        <v>509.90599999999978</v>
      </c>
      <c r="G74" s="55">
        <f>'Summary Information'!G10-'Adjusted EBITDA by Segment'!H116+SUM('Adjusted EBITDA by Segment'!H111:H115)</f>
        <v>504.01999999999987</v>
      </c>
      <c r="H74" s="40">
        <f>SUM(D74:G74)</f>
        <v>1944.0499999999997</v>
      </c>
      <c r="I74" s="55">
        <f>'Summary Information'!I10-'Adjusted EBITDA by Segment'!H180+SUM('Adjusted EBITDA by Segment'!H175:H179)</f>
        <v>554.26499999999999</v>
      </c>
      <c r="J74" s="55">
        <f>'Summary Information'!J10-'Adjusted EBITDA by Segment'!H212+SUM('Adjusted EBITDA by Segment'!H207:H211)</f>
        <v>556.31700000000001</v>
      </c>
      <c r="K74" s="55">
        <f>'Summary Information'!K10-'Adjusted EBITDA by Segment'!H244+SUM('Adjusted EBITDA by Segment'!H239:H243)</f>
        <v>593.64909999999998</v>
      </c>
      <c r="L74" s="55">
        <f>'Summary Information'!L10-'Adjusted EBITDA by Segment'!H276+SUM('Adjusted EBITDA by Segment'!H271:H275)</f>
        <v>583.43099999999993</v>
      </c>
      <c r="M74" s="40">
        <f>SUM(I74:L74)</f>
        <v>2287.6621</v>
      </c>
      <c r="N74" s="55">
        <f>'Summary Information'!N10-'Adjusted EBITDA by Segment'!H340+SUM('Adjusted EBITDA by Segment'!H335:H339)</f>
        <v>607.58600000000001</v>
      </c>
      <c r="O74" s="55">
        <f>'Summary Information'!O10-'Adjusted EBITDA by Segment'!$H372+SUM('Adjusted EBITDA by Segment'!$H367:$H371)</f>
        <v>643.06700000000001</v>
      </c>
      <c r="P74" s="55">
        <f>'Summary Information'!P10-'Adjusted EBITDA by Segment'!$H404+SUM('Adjusted EBITDA by Segment'!$H399:$H403)</f>
        <v>631.9699999999998</v>
      </c>
      <c r="Q74" s="55">
        <f>'Summary Information'!Q10-'Adjusted EBITDA by Segment'!$H437+SUM('Adjusted EBITDA by Segment'!$H432:$H436)</f>
        <v>631.23400000000015</v>
      </c>
      <c r="R74" s="40">
        <f>SUM(N74:Q74)</f>
        <v>2513.857</v>
      </c>
      <c r="S74" s="55">
        <f>'Summary Information'!S10-'Adjusted EBITDA by Segment'!H501+SUM('Adjusted EBITDA by Segment'!H496:H500)</f>
        <v>692.85699999999997</v>
      </c>
      <c r="T74" s="55">
        <f>'Summary Information'!T10-'Adjusted EBITDA by Segment'!H533+SUM('Adjusted EBITDA by Segment'!H528:H532)</f>
        <v>721.7589999999999</v>
      </c>
      <c r="U74" s="55">
        <f>'Summary Information'!U10-'Adjusted EBITDA by Segment'!H565+SUM('Adjusted EBITDA by Segment'!H560:H564)</f>
        <v>703.36800000000005</v>
      </c>
      <c r="V74" s="55">
        <f>'Summary Information'!V10-'Adjusted EBITDA by Segment'!H599+SUM('Adjusted EBITDA by Segment'!H594:H598)</f>
        <v>673.42988134000029</v>
      </c>
      <c r="W74" s="40">
        <f>SUM(S74:V74)</f>
        <v>2791.4138813400004</v>
      </c>
      <c r="X74" s="55">
        <f>'Summary Information'!X10-'Adjusted EBITDA by Segment'!H669+SUM('Adjusted EBITDA by Segment'!H664:H668)</f>
        <v>787.56349406999993</v>
      </c>
      <c r="Y74" s="55">
        <f>'Summary Information'!Y10-'Adjusted EBITDA by Segment'!H703+SUM('Adjusted EBITDA by Segment'!H698:H702)</f>
        <v>763.38800000000003</v>
      </c>
      <c r="Z74" s="55">
        <f>'Summary Information'!Z10-'Adjusted EBITDA by Segment'!H736+SUM('Adjusted EBITDA by Segment'!H731:H735)</f>
        <v>750.82100000000003</v>
      </c>
      <c r="AA74" s="55">
        <f>'Summary Information'!AA10-'Adjusted EBITDA by Segment'!H768+SUM('Adjusted EBITDA by Segment'!H763:H767)</f>
        <v>733.23050593000005</v>
      </c>
      <c r="AB74" s="40">
        <f>SUM(X74:AA74)</f>
        <v>3035.0030000000002</v>
      </c>
      <c r="AC74" s="55">
        <f>'Summary Information'!AC10-'Adjusted EBITDA by Segment'!H835+SUM('Adjusted EBITDA by Segment'!H830:H834)</f>
        <v>611.51499999999999</v>
      </c>
      <c r="AD74" s="354"/>
    </row>
    <row r="75" spans="2:30" ht="15" customHeight="1">
      <c r="B75" s="41" t="s">
        <v>3</v>
      </c>
      <c r="C75" s="41"/>
      <c r="D75" s="174"/>
      <c r="E75" s="174"/>
      <c r="F75" s="174"/>
      <c r="G75" s="174"/>
      <c r="H75" s="56"/>
      <c r="I75" s="174"/>
      <c r="J75" s="174"/>
      <c r="K75" s="174"/>
      <c r="L75" s="174"/>
      <c r="M75" s="56"/>
      <c r="N75" s="174"/>
      <c r="O75" s="174"/>
      <c r="P75" s="174"/>
      <c r="Q75" s="174"/>
      <c r="R75" s="56"/>
      <c r="S75" s="174"/>
      <c r="T75" s="174"/>
      <c r="U75" s="174"/>
      <c r="V75" s="174"/>
      <c r="W75" s="56"/>
      <c r="X75" s="174"/>
      <c r="Y75" s="174"/>
      <c r="Z75" s="174"/>
      <c r="AA75" s="174"/>
      <c r="AB75" s="56"/>
      <c r="AC75" s="174"/>
    </row>
    <row r="76" spans="2:30" ht="15" customHeight="1">
      <c r="B76" s="45" t="s">
        <v>95</v>
      </c>
      <c r="C76" s="45"/>
      <c r="D76" s="17">
        <f>-'Adjusted EBITDA by Segment'!H15</f>
        <v>-64.667000000000002</v>
      </c>
      <c r="E76" s="17">
        <f>-'Adjusted EBITDA by Segment'!H47</f>
        <v>-53.079000000000008</v>
      </c>
      <c r="F76" s="17">
        <f>-'Adjusted EBITDA by Segment'!H79</f>
        <v>-59.333999999999996</v>
      </c>
      <c r="G76" s="17">
        <f>-'Adjusted EBITDA by Segment'!H111</f>
        <v>-67.455000000000013</v>
      </c>
      <c r="H76" s="51">
        <f t="shared" ref="H76:H81" si="125">SUM(D76:G76)</f>
        <v>-244.53500000000003</v>
      </c>
      <c r="I76" s="17">
        <f>-'Adjusted EBITDA by Segment'!H175</f>
        <v>-66.507000000000005</v>
      </c>
      <c r="J76" s="17">
        <f>-'Adjusted EBITDA by Segment'!H207</f>
        <v>-65.372</v>
      </c>
      <c r="K76" s="17">
        <f>-'Adjusted EBITDA by Segment'!H239</f>
        <v>-77.397000000000006</v>
      </c>
      <c r="L76" s="17">
        <f>-'Adjusted EBITDA by Segment'!H271</f>
        <v>-78.076999999999998</v>
      </c>
      <c r="M76" s="51">
        <f t="shared" ref="M76:M81" si="126">SUM(I76:L76)</f>
        <v>-287.35300000000001</v>
      </c>
      <c r="N76" s="17">
        <f>-'Adjusted EBITDA by Segment'!H335</f>
        <v>-73.697000000000003</v>
      </c>
      <c r="O76" s="17">
        <f>-'Adjusted EBITDA by Segment'!$H367</f>
        <v>-76.015000000000001</v>
      </c>
      <c r="P76" s="17">
        <f>-'Adjusted EBITDA by Segment'!H399</f>
        <v>-79.975999999999999</v>
      </c>
      <c r="Q76" s="17">
        <f>-'Adjusted EBITDA by Segment'!H432</f>
        <v>-88.124000000000009</v>
      </c>
      <c r="R76" s="51">
        <f t="shared" ref="R76:R81" si="127">SUM(N76:Q76)</f>
        <v>-317.81200000000001</v>
      </c>
      <c r="S76" s="17">
        <f>-'Adjusted EBITDA by Segment'!H496</f>
        <v>-83.926000000000002</v>
      </c>
      <c r="T76" s="17">
        <f>-'Adjusted EBITDA by Segment'!H528</f>
        <v>-85.012999999999991</v>
      </c>
      <c r="U76" s="17">
        <f>-'Adjusted EBITDA by Segment'!H560</f>
        <v>-85.552000000000007</v>
      </c>
      <c r="V76" s="17">
        <f>-'Adjusted EBITDA by Segment'!H594</f>
        <v>-87.162999999999997</v>
      </c>
      <c r="W76" s="51">
        <f t="shared" ref="W76:W81" si="128">SUM(S76:V76)</f>
        <v>-341.654</v>
      </c>
      <c r="X76" s="17">
        <f>-'Adjusted EBITDA by Segment'!H664</f>
        <v>-84.919999999999973</v>
      </c>
      <c r="Y76" s="17">
        <f>-'Adjusted EBITDA by Segment'!H698</f>
        <v>-86.593000000000004</v>
      </c>
      <c r="Z76" s="17">
        <f>-'Adjusted EBITDA by Segment'!H731</f>
        <v>-85.262</v>
      </c>
      <c r="AA76" s="17">
        <f>-'Adjusted EBITDA by Segment'!H763</f>
        <v>-84.114000000000019</v>
      </c>
      <c r="AB76" s="51">
        <f t="shared" ref="AB76:AB81" si="129">SUM(X76:AA76)</f>
        <v>-340.88900000000001</v>
      </c>
      <c r="AC76" s="17">
        <f>-'Adjusted EBITDA by Segment'!H830</f>
        <v>-77.373000000000005</v>
      </c>
      <c r="AD76" s="355"/>
    </row>
    <row r="77" spans="2:30" ht="15" customHeight="1">
      <c r="B77" s="45" t="s">
        <v>94</v>
      </c>
      <c r="C77" s="45"/>
      <c r="D77" s="17">
        <f>-'Adjusted EBITDA by Segment'!H18</f>
        <v>-11.172000000000001</v>
      </c>
      <c r="E77" s="17">
        <f>-'Adjusted EBITDA by Segment'!H50</f>
        <v>-10.878</v>
      </c>
      <c r="F77" s="17">
        <f>-'Adjusted EBITDA by Segment'!H82</f>
        <v>-9.5250000000000004</v>
      </c>
      <c r="G77" s="17">
        <f>-'Adjusted EBITDA by Segment'!H114</f>
        <v>-11.946</v>
      </c>
      <c r="H77" s="51">
        <f>SUM(D77:G77)</f>
        <v>-43.521000000000001</v>
      </c>
      <c r="I77" s="17">
        <f>-'Adjusted EBITDA by Segment'!H178</f>
        <v>-12.337</v>
      </c>
      <c r="J77" s="17">
        <f>-'Adjusted EBITDA by Segment'!H210</f>
        <v>-13.896000000000001</v>
      </c>
      <c r="K77" s="17">
        <f>-'Adjusted EBITDA by Segment'!H242</f>
        <v>-17.138999999999999</v>
      </c>
      <c r="L77" s="17">
        <f>-'Adjusted EBITDA by Segment'!H274</f>
        <v>-12.352</v>
      </c>
      <c r="M77" s="51">
        <f>SUM(I77:L77)</f>
        <v>-55.724000000000004</v>
      </c>
      <c r="N77" s="17">
        <f>-'Adjusted EBITDA by Segment'!H338</f>
        <v>-16.132000000000001</v>
      </c>
      <c r="O77" s="17">
        <f>-'Adjusted EBITDA by Segment'!$H370</f>
        <v>-16.161000000000001</v>
      </c>
      <c r="P77" s="17">
        <f>-'Adjusted EBITDA by Segment'!H402</f>
        <v>-18.004999999999999</v>
      </c>
      <c r="Q77" s="17">
        <f>-'Adjusted EBITDA by Segment'!H435</f>
        <v>-17.113</v>
      </c>
      <c r="R77" s="51">
        <f>SUM(N77:Q77)</f>
        <v>-67.411000000000001</v>
      </c>
      <c r="S77" s="17">
        <f>-'Adjusted EBITDA by Segment'!H499</f>
        <v>-19.456</v>
      </c>
      <c r="T77" s="17">
        <f>-'Adjusted EBITDA by Segment'!H531</f>
        <v>-19.661000000000001</v>
      </c>
      <c r="U77" s="17">
        <f>-'Adjusted EBITDA by Segment'!H563</f>
        <v>-18.207000000000001</v>
      </c>
      <c r="V77" s="17">
        <f>-'Adjusted EBITDA by Segment'!H597</f>
        <v>-20.297999999999998</v>
      </c>
      <c r="W77" s="51">
        <f>SUM(S77:V77)</f>
        <v>-77.622</v>
      </c>
      <c r="X77" s="17">
        <f>-'Adjusted EBITDA by Segment'!H667</f>
        <v>-19.128</v>
      </c>
      <c r="Y77" s="17">
        <f>-'Adjusted EBITDA by Segment'!H701</f>
        <v>-19.846</v>
      </c>
      <c r="Z77" s="17">
        <f>-'Adjusted EBITDA by Segment'!H734</f>
        <v>-20.850999999999999</v>
      </c>
      <c r="AA77" s="17">
        <f>-'Adjusted EBITDA by Segment'!H766</f>
        <v>-23.11</v>
      </c>
      <c r="AB77" s="51">
        <f>SUM(X77:AA77)</f>
        <v>-82.935000000000002</v>
      </c>
      <c r="AC77" s="17">
        <f>-'Adjusted EBITDA by Segment'!H833</f>
        <v>-18.213000000000001</v>
      </c>
      <c r="AD77" s="10"/>
    </row>
    <row r="78" spans="2:30" ht="15" customHeight="1">
      <c r="B78" s="45" t="s">
        <v>89</v>
      </c>
      <c r="C78" s="45"/>
      <c r="D78" s="17">
        <f>-'Adjusted EBITDA by Segment'!H16</f>
        <v>0</v>
      </c>
      <c r="E78" s="17">
        <f>-'Adjusted EBITDA by Segment'!H48</f>
        <v>0</v>
      </c>
      <c r="F78" s="17">
        <f>-'Adjusted EBITDA by Segment'!H80</f>
        <v>0</v>
      </c>
      <c r="G78" s="17">
        <f>-'Adjusted EBITDA by Segment'!H112</f>
        <v>0</v>
      </c>
      <c r="H78" s="51">
        <f t="shared" si="125"/>
        <v>0</v>
      </c>
      <c r="I78" s="17">
        <f>-'Adjusted EBITDA by Segment'!H176</f>
        <v>0</v>
      </c>
      <c r="J78" s="17">
        <f>-'Adjusted EBITDA by Segment'!H208</f>
        <v>0</v>
      </c>
      <c r="K78" s="17">
        <f>-'Adjusted EBITDA by Segment'!H240</f>
        <v>0</v>
      </c>
      <c r="L78" s="17">
        <f>-'Adjusted EBITDA by Segment'!H272</f>
        <v>-12.66</v>
      </c>
      <c r="M78" s="51">
        <f t="shared" si="126"/>
        <v>-12.66</v>
      </c>
      <c r="N78" s="17">
        <f>-'Adjusted EBITDA by Segment'!H336</f>
        <v>0</v>
      </c>
      <c r="O78" s="17">
        <f>-'Adjusted EBITDA by Segment'!$H368</f>
        <v>-12.976000000000001</v>
      </c>
      <c r="P78" s="17">
        <f>-'Adjusted EBITDA by Segment'!H400</f>
        <v>0</v>
      </c>
      <c r="Q78" s="17">
        <f>-'Adjusted EBITDA by Segment'!H433</f>
        <v>0.372</v>
      </c>
      <c r="R78" s="51">
        <f t="shared" si="127"/>
        <v>-12.604000000000001</v>
      </c>
      <c r="S78" s="17">
        <f>-'Adjusted EBITDA by Segment'!H497</f>
        <v>0</v>
      </c>
      <c r="T78" s="17">
        <f>-'Adjusted EBITDA by Segment'!H529</f>
        <v>0</v>
      </c>
      <c r="U78" s="17">
        <f>-'Adjusted EBITDA by Segment'!H561</f>
        <v>0</v>
      </c>
      <c r="V78" s="17">
        <f>'Adjusted EBITDA by Segment'!H595</f>
        <v>0</v>
      </c>
      <c r="W78" s="51">
        <f t="shared" si="128"/>
        <v>0</v>
      </c>
      <c r="X78" s="17">
        <f>'Adjusted EBITDA by Segment'!H665</f>
        <v>0</v>
      </c>
      <c r="Y78" s="17">
        <f>'Adjusted EBITDA by Segment'!H699</f>
        <v>0</v>
      </c>
      <c r="Z78" s="17">
        <f>'Adjusted EBITDA by Segment'!H732</f>
        <v>0</v>
      </c>
      <c r="AA78" s="17">
        <f>-'Adjusted EBITDA by Segment'!H764</f>
        <v>0</v>
      </c>
      <c r="AB78" s="51">
        <f t="shared" si="129"/>
        <v>0</v>
      </c>
      <c r="AC78" s="17">
        <f>-'Adjusted EBITDA by Segment'!H831</f>
        <v>-16.695</v>
      </c>
      <c r="AD78" s="10"/>
    </row>
    <row r="79" spans="2:30" ht="15" customHeight="1">
      <c r="B79" s="45" t="s">
        <v>230</v>
      </c>
      <c r="C79" s="45"/>
      <c r="D79" s="17">
        <f>-'Adjusted EBITDA by Segment'!H17</f>
        <v>0</v>
      </c>
      <c r="E79" s="17">
        <f>-'Adjusted EBITDA by Segment'!H49</f>
        <v>0</v>
      </c>
      <c r="F79" s="17">
        <f>-'Adjusted EBITDA by Segment'!H81</f>
        <v>0</v>
      </c>
      <c r="G79" s="17">
        <f>-'Adjusted EBITDA by Segment'!H113</f>
        <v>0</v>
      </c>
      <c r="H79" s="51">
        <f>SUM(D79:G79)</f>
        <v>0</v>
      </c>
      <c r="I79" s="17">
        <f>-'Adjusted EBITDA by Segment'!H177</f>
        <v>0</v>
      </c>
      <c r="J79" s="17">
        <f>-'Adjusted EBITDA by Segment'!H209</f>
        <v>0</v>
      </c>
      <c r="K79" s="17">
        <f>-'Adjusted EBITDA by Segment'!H241</f>
        <v>0</v>
      </c>
      <c r="L79" s="17">
        <f>-'Adjusted EBITDA by Segment'!H273</f>
        <v>0</v>
      </c>
      <c r="M79" s="51">
        <f>SUM(I79:L79)</f>
        <v>0</v>
      </c>
      <c r="N79" s="17">
        <f>-'Adjusted EBITDA by Segment'!H337</f>
        <v>0</v>
      </c>
      <c r="O79" s="17">
        <f>-'Adjusted EBITDA by Segment'!$H369</f>
        <v>0</v>
      </c>
      <c r="P79" s="17">
        <f>-'Adjusted EBITDA by Segment'!H401</f>
        <v>0</v>
      </c>
      <c r="Q79" s="17">
        <f>-'Adjusted EBITDA by Segment'!H434</f>
        <v>0</v>
      </c>
      <c r="R79" s="51">
        <f>SUM(N79:Q79)</f>
        <v>0</v>
      </c>
      <c r="S79" s="17">
        <f>-'Adjusted EBITDA by Segment'!H498</f>
        <v>0</v>
      </c>
      <c r="T79" s="17">
        <f>-'Adjusted EBITDA by Segment'!H530</f>
        <v>0</v>
      </c>
      <c r="U79" s="17">
        <f>-'Adjusted EBITDA by Segment'!H562</f>
        <v>0</v>
      </c>
      <c r="V79" s="17">
        <f>-'Adjusted EBITDA by Segment'!H596</f>
        <v>0</v>
      </c>
      <c r="W79" s="51">
        <f>SUM(S79:V79)</f>
        <v>0</v>
      </c>
      <c r="X79" s="17">
        <f>-'Adjusted EBITDA by Segment'!H666</f>
        <v>0</v>
      </c>
      <c r="Y79" s="17">
        <f>-'Adjusted EBITDA by Segment'!H700</f>
        <v>0</v>
      </c>
      <c r="Z79" s="17">
        <f>-'Adjusted EBITDA by Segment'!H733</f>
        <v>0</v>
      </c>
      <c r="AA79" s="17">
        <f>-'Adjusted EBITDA by Segment'!H765</f>
        <v>0</v>
      </c>
      <c r="AB79" s="51">
        <f>SUM(X79:AA79)</f>
        <v>0</v>
      </c>
      <c r="AC79" s="17">
        <f>-'Adjusted EBITDA by Segment'!H832</f>
        <v>0</v>
      </c>
      <c r="AD79" s="10"/>
    </row>
    <row r="80" spans="2:30" ht="15" customHeight="1">
      <c r="B80" s="45" t="s">
        <v>19</v>
      </c>
      <c r="C80" s="45"/>
      <c r="D80" s="17">
        <f>-'Adjusted EBITDA by Segment'!H19</f>
        <v>-3.5329999999999999</v>
      </c>
      <c r="E80" s="17">
        <f>-'Adjusted EBITDA by Segment'!H51</f>
        <v>-2.9020000000000001</v>
      </c>
      <c r="F80" s="17">
        <f>-'Adjusted EBITDA by Segment'!H83</f>
        <v>-2.8530000000000002</v>
      </c>
      <c r="G80" s="17">
        <f>-'Adjusted EBITDA by Segment'!H115</f>
        <v>-2.63</v>
      </c>
      <c r="H80" s="51">
        <f t="shared" si="125"/>
        <v>-11.917999999999999</v>
      </c>
      <c r="I80" s="17">
        <f>-'Adjusted EBITDA by Segment'!H179</f>
        <v>-4.0739999999999998</v>
      </c>
      <c r="J80" s="17">
        <f>-'Adjusted EBITDA by Segment'!H211</f>
        <v>-5.0720000000000001</v>
      </c>
      <c r="K80" s="17">
        <f>-'Adjusted EBITDA by Segment'!H243</f>
        <v>-5.1130000000000004</v>
      </c>
      <c r="L80" s="17">
        <f>-'Adjusted EBITDA by Segment'!H275</f>
        <v>-4.9539999999999997</v>
      </c>
      <c r="M80" s="51">
        <f t="shared" si="126"/>
        <v>-19.213000000000001</v>
      </c>
      <c r="N80" s="17">
        <f>-'Adjusted EBITDA by Segment'!H339</f>
        <v>-3.181</v>
      </c>
      <c r="O80" s="17">
        <f>-'Adjusted EBITDA by Segment'!$H371</f>
        <v>-5.83</v>
      </c>
      <c r="P80" s="17">
        <f>-'Adjusted EBITDA by Segment'!H403</f>
        <v>-4.6150000000000002</v>
      </c>
      <c r="Q80" s="17">
        <f>-'Adjusted EBITDA by Segment'!H436</f>
        <v>-4.1059999999999999</v>
      </c>
      <c r="R80" s="51">
        <f t="shared" si="127"/>
        <v>-17.731999999999999</v>
      </c>
      <c r="S80" s="17">
        <f>-'Adjusted EBITDA by Segment'!H500</f>
        <v>-5.6859999999999999</v>
      </c>
      <c r="T80" s="17">
        <f>-'Adjusted EBITDA by Segment'!H532</f>
        <v>-6.3869999999999996</v>
      </c>
      <c r="U80" s="17">
        <f>-'Adjusted EBITDA by Segment'!H564</f>
        <v>-7.1120000000000001</v>
      </c>
      <c r="V80" s="17">
        <f>-'Adjusted EBITDA by Segment'!H598</f>
        <v>-7.407</v>
      </c>
      <c r="W80" s="51">
        <f t="shared" si="128"/>
        <v>-26.592000000000002</v>
      </c>
      <c r="X80" s="17">
        <f>-'Adjusted EBITDA by Segment'!H668</f>
        <v>-7.2439999999999998</v>
      </c>
      <c r="Y80" s="17">
        <f>-'Adjusted EBITDA by Segment'!H702</f>
        <v>-7.3810000000000002</v>
      </c>
      <c r="Z80" s="17">
        <f>-'Adjusted EBITDA by Segment'!H735</f>
        <v>-6.9269999999999996</v>
      </c>
      <c r="AA80" s="17">
        <f>-'Adjusted EBITDA by Segment'!H767</f>
        <v>-6.4450000000000003</v>
      </c>
      <c r="AB80" s="51">
        <f t="shared" si="129"/>
        <v>-27.997</v>
      </c>
      <c r="AC80" s="17">
        <f>-'Adjusted EBITDA by Segment'!H834</f>
        <v>-7.3570000000000002</v>
      </c>
      <c r="AD80" s="10"/>
    </row>
    <row r="81" spans="2:30" ht="15" customHeight="1">
      <c r="B81" s="48" t="s">
        <v>33</v>
      </c>
      <c r="C81" s="48"/>
      <c r="D81" s="58">
        <f>D74+SUM(D76:D80)</f>
        <v>389.62599999999998</v>
      </c>
      <c r="E81" s="58">
        <f>E74+SUM(E76:E80)</f>
        <v>394.26700000000005</v>
      </c>
      <c r="F81" s="58">
        <f>F74+SUM(F76:F80)</f>
        <v>438.19399999999979</v>
      </c>
      <c r="G81" s="58">
        <f>G74+SUM(G76:G80)</f>
        <v>421.98899999999986</v>
      </c>
      <c r="H81" s="57">
        <f t="shared" si="125"/>
        <v>1644.0759999999996</v>
      </c>
      <c r="I81" s="58">
        <f>I74+SUM(I76:I80)</f>
        <v>471.34699999999998</v>
      </c>
      <c r="J81" s="58">
        <f>J74+SUM(J76:J80)</f>
        <v>471.97699999999998</v>
      </c>
      <c r="K81" s="58">
        <f>K74+SUM(K76:K80)</f>
        <v>494.00009999999997</v>
      </c>
      <c r="L81" s="58">
        <f>L74+SUM(L76:L80)</f>
        <v>475.38799999999992</v>
      </c>
      <c r="M81" s="57">
        <f t="shared" si="126"/>
        <v>1912.7120999999997</v>
      </c>
      <c r="N81" s="58">
        <f>N74+SUM(N76:N80)</f>
        <v>514.57600000000002</v>
      </c>
      <c r="O81" s="58">
        <f>O74+SUM(O76:O80)</f>
        <v>532.08500000000004</v>
      </c>
      <c r="P81" s="58">
        <f t="shared" ref="P81:Q81" si="130">P74+SUM(P76:P80)</f>
        <v>529.3739999999998</v>
      </c>
      <c r="Q81" s="58">
        <f t="shared" si="130"/>
        <v>522.26300000000015</v>
      </c>
      <c r="R81" s="57">
        <f t="shared" si="127"/>
        <v>2098.2979999999998</v>
      </c>
      <c r="S81" s="58">
        <f>S74+SUM(S76:S80)</f>
        <v>583.78899999999999</v>
      </c>
      <c r="T81" s="58">
        <f>T74+SUM(T76:T80)</f>
        <v>610.69799999999987</v>
      </c>
      <c r="U81" s="58">
        <f>U74+SUM(U76:U80)</f>
        <v>592.49700000000007</v>
      </c>
      <c r="V81" s="58">
        <f>V74+SUM(V76:V80)</f>
        <v>558.56188134000035</v>
      </c>
      <c r="W81" s="57">
        <f t="shared" si="128"/>
        <v>2345.5458813400001</v>
      </c>
      <c r="X81" s="58">
        <f>X74+SUM(X76:X80)</f>
        <v>676.27149407000002</v>
      </c>
      <c r="Y81" s="58">
        <f>Y74+SUM(Y76:Y80)</f>
        <v>649.56799999999998</v>
      </c>
      <c r="Z81" s="58">
        <f>Z74+SUM(Z76:Z80)</f>
        <v>637.78100000000006</v>
      </c>
      <c r="AA81" s="58">
        <f>AA74+SUM(AA76:AA80)</f>
        <v>619.56150593000007</v>
      </c>
      <c r="AB81" s="57">
        <f t="shared" si="129"/>
        <v>2583.1819999999998</v>
      </c>
      <c r="AC81" s="58">
        <f>AC74+SUM(AC76:AC80)</f>
        <v>491.87699999999995</v>
      </c>
      <c r="AD81" s="101"/>
    </row>
    <row r="82" spans="2:30" ht="15" customHeight="1">
      <c r="D82" s="54"/>
      <c r="E82" s="54"/>
      <c r="F82" s="54"/>
      <c r="G82" s="54"/>
      <c r="H82" s="54"/>
      <c r="I82" s="54"/>
      <c r="J82" s="54"/>
      <c r="K82" s="54"/>
      <c r="L82" s="30"/>
      <c r="M82" s="54"/>
      <c r="N82" s="54"/>
      <c r="O82" s="54"/>
      <c r="P82" s="54"/>
      <c r="Q82" s="54"/>
      <c r="R82" s="54"/>
      <c r="S82" s="54"/>
      <c r="T82" s="54"/>
      <c r="U82" s="54"/>
      <c r="V82" s="54"/>
      <c r="W82" s="54"/>
      <c r="X82" s="54"/>
      <c r="Y82" s="30"/>
      <c r="Z82" s="30"/>
      <c r="AA82" s="54"/>
      <c r="AB82" s="54"/>
      <c r="AC82" s="54"/>
    </row>
    <row r="83" spans="2:30" ht="15" customHeight="1">
      <c r="D83" s="54"/>
      <c r="E83" s="54"/>
      <c r="F83" s="54"/>
      <c r="G83" s="54"/>
      <c r="H83" s="54"/>
      <c r="I83" s="54"/>
      <c r="J83" s="54"/>
      <c r="K83" s="54"/>
      <c r="L83" s="54"/>
      <c r="M83" s="54"/>
      <c r="N83" s="54"/>
      <c r="O83" s="54"/>
      <c r="P83" s="54"/>
      <c r="Q83" s="54"/>
      <c r="R83" s="54"/>
      <c r="S83" s="54"/>
      <c r="T83" s="54"/>
      <c r="U83" s="54"/>
      <c r="V83" s="54"/>
      <c r="W83" s="54"/>
      <c r="X83" s="54"/>
      <c r="Y83" s="30"/>
      <c r="Z83" s="30"/>
      <c r="AA83" s="54"/>
      <c r="AB83" s="54"/>
      <c r="AC83" s="54"/>
    </row>
    <row r="84" spans="2:30" ht="15" customHeight="1">
      <c r="B84" s="374" t="s">
        <v>48</v>
      </c>
      <c r="C84" s="53"/>
      <c r="D84" s="54"/>
      <c r="E84" s="54"/>
      <c r="F84" s="54"/>
      <c r="G84" s="54"/>
      <c r="H84" s="54"/>
      <c r="I84" s="54"/>
      <c r="J84" s="54"/>
      <c r="K84" s="54"/>
      <c r="L84" s="54"/>
      <c r="M84" s="54"/>
      <c r="N84" s="54"/>
      <c r="O84" s="54"/>
      <c r="P84" s="54"/>
      <c r="Q84" s="54"/>
      <c r="R84" s="54"/>
      <c r="S84" s="54"/>
      <c r="T84" s="54"/>
      <c r="U84" s="54"/>
      <c r="V84" s="54"/>
      <c r="W84" s="54"/>
      <c r="X84" s="54"/>
      <c r="Y84" s="30"/>
      <c r="Z84" s="30"/>
      <c r="AA84" s="54"/>
      <c r="AB84" s="54"/>
      <c r="AC84" s="54"/>
    </row>
    <row r="85" spans="2:30" ht="15" customHeight="1">
      <c r="B85" s="37" t="s">
        <v>35</v>
      </c>
      <c r="C85" s="37"/>
      <c r="D85" s="55">
        <f>'Adjusted EBITDA by Segment'!H12</f>
        <v>122.358</v>
      </c>
      <c r="E85" s="55">
        <f>'Adjusted EBITDA by Segment'!H44</f>
        <v>123.36</v>
      </c>
      <c r="F85" s="55">
        <f>'Adjusted EBITDA by Segment'!H76</f>
        <v>166.32400000000001</v>
      </c>
      <c r="G85" s="55">
        <f>'Adjusted EBITDA by Segment'!H108</f>
        <v>145.035</v>
      </c>
      <c r="H85" s="40">
        <f>SUM(D85:G85)</f>
        <v>557.077</v>
      </c>
      <c r="I85" s="55">
        <f>'Adjusted EBITDA by Segment'!H172</f>
        <v>133.85599999999999</v>
      </c>
      <c r="J85" s="55">
        <f>'Adjusted EBITDA by Segment'!H204</f>
        <v>146.88600000000002</v>
      </c>
      <c r="K85" s="55">
        <f>'Adjusted EBITDA by Segment'!H236</f>
        <v>155.18200000000002</v>
      </c>
      <c r="L85" s="55">
        <f>'Adjusted EBITDA by Segment'!H268</f>
        <v>190.22899999999998</v>
      </c>
      <c r="M85" s="40">
        <f>SUM(I85:L85)</f>
        <v>626.15300000000002</v>
      </c>
      <c r="N85" s="55">
        <f>'Adjusted EBITDA by Segment'!H332</f>
        <v>144.44100000000003</v>
      </c>
      <c r="O85" s="55">
        <f>'Adjusted EBITDA by Segment'!$H364</f>
        <v>146.85599999999999</v>
      </c>
      <c r="P85" s="55">
        <f>'Adjusted EBITDA by Segment'!H396</f>
        <v>91.84</v>
      </c>
      <c r="Q85" s="55">
        <f>'Adjusted EBITDA by Segment'!H429</f>
        <v>126.93799999999999</v>
      </c>
      <c r="R85" s="40">
        <f>SUM(N85:Q85)</f>
        <v>510.07500000000005</v>
      </c>
      <c r="S85" s="55">
        <f>'Adjusted EBITDA by Segment'!H493</f>
        <v>130.11099999999999</v>
      </c>
      <c r="T85" s="55">
        <f>'Adjusted EBITDA by Segment'!H525</f>
        <v>123.78399999999999</v>
      </c>
      <c r="U85" s="55">
        <f>'Adjusted EBITDA by Segment'!H557</f>
        <v>130.15199999999999</v>
      </c>
      <c r="V85" s="55">
        <f>'Adjusted EBITDA by Segment'!H591</f>
        <v>129.47900000000001</v>
      </c>
      <c r="W85" s="40">
        <f>SUM(S85:V85)</f>
        <v>513.52599999999995</v>
      </c>
      <c r="X85" s="55">
        <f>'Adjusted EBITDA by Segment'!H661</f>
        <v>151.39099999999999</v>
      </c>
      <c r="Y85" s="55">
        <f>'Adjusted EBITDA by Segment'!H695</f>
        <v>154.70499999999998</v>
      </c>
      <c r="Z85" s="55">
        <f>'Adjusted EBITDA by Segment'!H728</f>
        <v>119.91800000000001</v>
      </c>
      <c r="AA85" s="55">
        <f>'Adjusted EBITDA by Segment'!H760</f>
        <v>150.55399999999997</v>
      </c>
      <c r="AB85" s="40">
        <f>SUM(X85:AA85)</f>
        <v>576.56799999999998</v>
      </c>
      <c r="AC85" s="55">
        <f>'Adjusted EBITDA by Segment'!H827</f>
        <v>198.87299999999999</v>
      </c>
      <c r="AD85" s="368"/>
    </row>
    <row r="86" spans="2:30" ht="15" customHeight="1">
      <c r="B86" s="41" t="s">
        <v>3</v>
      </c>
      <c r="C86" s="41"/>
      <c r="D86" s="29"/>
      <c r="E86" s="29"/>
      <c r="F86" s="29"/>
      <c r="G86" s="29"/>
      <c r="H86" s="56"/>
      <c r="I86" s="29"/>
      <c r="J86" s="29"/>
      <c r="K86" s="29"/>
      <c r="L86" s="29"/>
      <c r="M86" s="56"/>
      <c r="N86" s="29"/>
      <c r="O86" s="29"/>
      <c r="P86" s="29"/>
      <c r="Q86" s="29"/>
      <c r="R86" s="56"/>
      <c r="S86" s="29"/>
      <c r="T86" s="29"/>
      <c r="U86" s="29"/>
      <c r="V86" s="29"/>
      <c r="W86" s="56"/>
      <c r="X86" s="29"/>
      <c r="Y86" s="29"/>
      <c r="Z86" s="29"/>
      <c r="AA86" s="29"/>
      <c r="AB86" s="56"/>
      <c r="AC86" s="29"/>
    </row>
    <row r="87" spans="2:30" ht="15" customHeight="1">
      <c r="B87" s="45" t="s">
        <v>95</v>
      </c>
      <c r="C87" s="45"/>
      <c r="D87" s="17">
        <f>-'Adjusted EBITDA by Segment'!H25</f>
        <v>-25.394000000000002</v>
      </c>
      <c r="E87" s="17">
        <f>-'Adjusted EBITDA by Segment'!H57</f>
        <v>-23.477</v>
      </c>
      <c r="F87" s="17">
        <f>-'Adjusted EBITDA by Segment'!H89</f>
        <v>-28.902999999999999</v>
      </c>
      <c r="G87" s="17">
        <f>-'Adjusted EBITDA by Segment'!H121</f>
        <v>-29.170999999999999</v>
      </c>
      <c r="H87" s="51">
        <f t="shared" ref="H87:H92" si="131">SUM(D87:G87)</f>
        <v>-106.94499999999999</v>
      </c>
      <c r="I87" s="17">
        <f>-'Adjusted EBITDA by Segment'!H185</f>
        <v>-29.776</v>
      </c>
      <c r="J87" s="17">
        <f>-'Adjusted EBITDA by Segment'!H217</f>
        <v>-33.070999999999998</v>
      </c>
      <c r="K87" s="17">
        <f>-'Adjusted EBITDA by Segment'!H249</f>
        <v>-31.833000000000002</v>
      </c>
      <c r="L87" s="17">
        <f>-'Adjusted EBITDA by Segment'!H281</f>
        <v>-31.952999999999999</v>
      </c>
      <c r="M87" s="51">
        <f t="shared" ref="M87:M92" si="132">SUM(I87:L87)</f>
        <v>-126.633</v>
      </c>
      <c r="N87" s="17">
        <f>-'Adjusted EBITDA by Segment'!H345</f>
        <v>-31.972999999999999</v>
      </c>
      <c r="O87" s="17">
        <f>-'Adjusted EBITDA by Segment'!$H377</f>
        <v>-17.001999999999999</v>
      </c>
      <c r="P87" s="17">
        <f>-'Adjusted EBITDA by Segment'!H409</f>
        <v>-17.065999999999999</v>
      </c>
      <c r="Q87" s="17">
        <f>-'Adjusted EBITDA by Segment'!H442</f>
        <v>-17.018000000000001</v>
      </c>
      <c r="R87" s="51">
        <f t="shared" ref="R87:R92" si="133">SUM(N87:Q87)</f>
        <v>-83.058999999999997</v>
      </c>
      <c r="S87" s="17">
        <f>-'Adjusted EBITDA by Segment'!H506</f>
        <v>-17.95</v>
      </c>
      <c r="T87" s="17">
        <f>-'Adjusted EBITDA by Segment'!H538</f>
        <v>-17.93</v>
      </c>
      <c r="U87" s="17">
        <f>-'Adjusted EBITDA by Segment'!H570</f>
        <v>-17.18</v>
      </c>
      <c r="V87" s="17">
        <f>-'Adjusted EBITDA by Segment'!H604</f>
        <v>-18.63</v>
      </c>
      <c r="W87" s="51">
        <f t="shared" ref="W87:W92" si="134">SUM(S87:V87)</f>
        <v>-71.69</v>
      </c>
      <c r="X87" s="17">
        <f>-'Adjusted EBITDA by Segment'!H674</f>
        <v>-18.523</v>
      </c>
      <c r="Y87" s="17">
        <f>-'Adjusted EBITDA by Segment'!H708</f>
        <v>-18.253999999999998</v>
      </c>
      <c r="Z87" s="17">
        <f>-'Adjusted EBITDA by Segment'!H741</f>
        <v>-18.353000000000002</v>
      </c>
      <c r="AA87" s="17">
        <f>-'Adjusted EBITDA by Segment'!H773</f>
        <v>-18.602</v>
      </c>
      <c r="AB87" s="51">
        <f t="shared" ref="AB87:AB92" si="135">SUM(X87:AA87)</f>
        <v>-73.731999999999999</v>
      </c>
      <c r="AC87" s="17">
        <f>-'Adjusted EBITDA by Segment'!H840</f>
        <v>-18.488</v>
      </c>
    </row>
    <row r="88" spans="2:30" ht="15" customHeight="1">
      <c r="B88" s="45" t="s">
        <v>89</v>
      </c>
      <c r="C88" s="45"/>
      <c r="D88" s="17">
        <f>-'Adjusted EBITDA by Segment'!H26</f>
        <v>0</v>
      </c>
      <c r="E88" s="17">
        <f>-'Adjusted EBITDA by Segment'!H58</f>
        <v>0</v>
      </c>
      <c r="F88" s="17">
        <f>-'Adjusted EBITDA by Segment'!H90</f>
        <v>-8.8879999999999999</v>
      </c>
      <c r="G88" s="17">
        <f>-'Adjusted EBITDA by Segment'!H122</f>
        <v>-0.36799999999999999</v>
      </c>
      <c r="H88" s="51">
        <f t="shared" si="131"/>
        <v>-9.2560000000000002</v>
      </c>
      <c r="I88" s="17">
        <f>-'Adjusted EBITDA by Segment'!H186</f>
        <v>-0.124</v>
      </c>
      <c r="J88" s="17">
        <f>-'Adjusted EBITDA by Segment'!H218</f>
        <v>-1.1160000000000001</v>
      </c>
      <c r="K88" s="17">
        <f>-'Adjusted EBITDA by Segment'!H250</f>
        <v>-0.58299999999999996</v>
      </c>
      <c r="L88" s="17">
        <f>-'Adjusted EBITDA by Segment'!H282</f>
        <v>-3.8029999999999999</v>
      </c>
      <c r="M88" s="51">
        <f t="shared" si="132"/>
        <v>-5.6260000000000003</v>
      </c>
      <c r="N88" s="17">
        <f>-'Adjusted EBITDA by Segment'!H346</f>
        <v>0</v>
      </c>
      <c r="O88" s="17">
        <f>-'Adjusted EBITDA by Segment'!$H378</f>
        <v>-12.327999999999999</v>
      </c>
      <c r="P88" s="17">
        <f>-'Adjusted EBITDA by Segment'!H410</f>
        <v>0</v>
      </c>
      <c r="Q88" s="17">
        <f>-'Adjusted EBITDA by Segment'!H443</f>
        <v>0.95699999999999996</v>
      </c>
      <c r="R88" s="51">
        <f t="shared" si="133"/>
        <v>-11.370999999999999</v>
      </c>
      <c r="S88" s="17">
        <f>-'Adjusted EBITDA by Segment'!H507</f>
        <v>0</v>
      </c>
      <c r="T88" s="17">
        <f>-'Adjusted EBITDA by Segment'!H539</f>
        <v>0</v>
      </c>
      <c r="U88" s="17">
        <f>-'Adjusted EBITDA by Segment'!H571</f>
        <v>0</v>
      </c>
      <c r="V88" s="17">
        <f>-'Adjusted EBITDA by Segment'!H605</f>
        <v>0</v>
      </c>
      <c r="W88" s="51">
        <f t="shared" si="134"/>
        <v>0</v>
      </c>
      <c r="X88" s="17">
        <f>-'Adjusted EBITDA by Segment'!H675</f>
        <v>7.2759576141834261E-15</v>
      </c>
      <c r="Y88" s="17">
        <f>-'Adjusted EBITDA by Segment'!H709</f>
        <v>7.2759576141834261E-15</v>
      </c>
      <c r="Z88" s="17">
        <f>-'Adjusted EBITDA by Segment'!H732</f>
        <v>0</v>
      </c>
      <c r="AA88" s="17">
        <f>-'Adjusted EBITDA by Segment'!H774</f>
        <v>0</v>
      </c>
      <c r="AB88" s="51">
        <f t="shared" si="135"/>
        <v>1.4551915228366852E-14</v>
      </c>
      <c r="AC88" s="17">
        <f>-'Adjusted EBITDA by Segment'!H841</f>
        <v>-8.5860000000000003</v>
      </c>
    </row>
    <row r="89" spans="2:30" ht="15" customHeight="1">
      <c r="B89" s="45" t="s">
        <v>90</v>
      </c>
      <c r="C89" s="45"/>
      <c r="D89" s="17">
        <f>-'Adjusted EBITDA by Segment'!H27</f>
        <v>-1.8109999999999999</v>
      </c>
      <c r="E89" s="17">
        <f>-'Adjusted EBITDA by Segment'!H59</f>
        <v>-2.0529999999999999</v>
      </c>
      <c r="F89" s="17">
        <f>-'Adjusted EBITDA by Segment'!H91</f>
        <v>-9.35</v>
      </c>
      <c r="G89" s="17">
        <f>-'Adjusted EBITDA by Segment'!H123</f>
        <v>-1.2230000000000001</v>
      </c>
      <c r="H89" s="51">
        <f>SUM(D89:G89)</f>
        <v>-14.436999999999999</v>
      </c>
      <c r="I89" s="17">
        <f>-'Adjusted EBITDA by Segment'!H187</f>
        <v>-0.108</v>
      </c>
      <c r="J89" s="17">
        <f>-'Adjusted EBITDA by Segment'!H219</f>
        <v>-0.51600000000000001</v>
      </c>
      <c r="K89" s="17">
        <f>-'Adjusted EBITDA by Segment'!H251</f>
        <v>-0.09</v>
      </c>
      <c r="L89" s="17">
        <f>-'Adjusted EBITDA by Segment'!H283</f>
        <v>-6.5000000000000002E-2</v>
      </c>
      <c r="M89" s="51">
        <f>SUM(I89:L89)</f>
        <v>-0.77899999999999991</v>
      </c>
      <c r="N89" s="17">
        <f>-'Adjusted EBITDA by Segment'!H347</f>
        <v>0</v>
      </c>
      <c r="O89" s="17">
        <f>-'Adjusted EBITDA by Segment'!$H379</f>
        <v>0</v>
      </c>
      <c r="P89" s="17">
        <f>-'Adjusted EBITDA by Segment'!H411</f>
        <v>0</v>
      </c>
      <c r="Q89" s="17">
        <f>-'Adjusted EBITDA by Segment'!H444</f>
        <v>0</v>
      </c>
      <c r="R89" s="51">
        <f>SUM(N89:Q89)</f>
        <v>0</v>
      </c>
      <c r="S89" s="17">
        <f>-'Adjusted EBITDA by Segment'!H508</f>
        <v>0</v>
      </c>
      <c r="T89" s="17">
        <f>-'Adjusted EBITDA by Segment'!H540</f>
        <v>0</v>
      </c>
      <c r="U89" s="17">
        <f>-'Adjusted EBITDA by Segment'!H572</f>
        <v>0</v>
      </c>
      <c r="V89" s="17">
        <f>-'Adjusted EBITDA by Segment'!H606</f>
        <v>-3.266</v>
      </c>
      <c r="W89" s="51">
        <f>SUM(S89:V89)</f>
        <v>-3.266</v>
      </c>
      <c r="X89" s="17">
        <f>-'Adjusted EBITDA by Segment'!H676</f>
        <v>-11.706</v>
      </c>
      <c r="Y89" s="17">
        <f>-'Adjusted EBITDA by Segment'!H710</f>
        <v>-8.9350000000000005</v>
      </c>
      <c r="Z89" s="17">
        <f>-'Adjusted EBITDA by Segment'!H743</f>
        <v>-9.6959999999999997</v>
      </c>
      <c r="AA89" s="17">
        <f>-'Adjusted EBITDA by Segment'!H775</f>
        <v>-10.7</v>
      </c>
      <c r="AB89" s="51">
        <f>SUM(X89:AA89)</f>
        <v>-41.036999999999992</v>
      </c>
      <c r="AC89" s="17">
        <f>-'Adjusted EBITDA by Segment'!H842</f>
        <v>-17.827000000000002</v>
      </c>
    </row>
    <row r="90" spans="2:30" ht="15" customHeight="1">
      <c r="B90" s="45" t="s">
        <v>230</v>
      </c>
      <c r="C90" s="45"/>
      <c r="D90" s="17">
        <f>-'Adjusted EBITDA by Segment'!H28</f>
        <v>-3.4359999999999999</v>
      </c>
      <c r="E90" s="17">
        <f>-'Adjusted EBITDA by Segment'!H60</f>
        <v>-2.0430000000000001</v>
      </c>
      <c r="F90" s="17">
        <f>-'Adjusted EBITDA by Segment'!H92</f>
        <v>-9.3179999999999996</v>
      </c>
      <c r="G90" s="17">
        <f>-'Adjusted EBITDA by Segment'!H124</f>
        <v>-1.9119999999999999</v>
      </c>
      <c r="H90" s="51">
        <f>SUM(D90:G90)</f>
        <v>-16.709</v>
      </c>
      <c r="I90" s="17">
        <f>-'Adjusted EBITDA by Segment'!H188</f>
        <v>3.8460000000000001</v>
      </c>
      <c r="J90" s="17">
        <f>-'Adjusted EBITDA by Segment'!H220</f>
        <v>-1.901</v>
      </c>
      <c r="K90" s="17">
        <f>-'Adjusted EBITDA by Segment'!H252</f>
        <v>-7.0339999999999998</v>
      </c>
      <c r="L90" s="17">
        <f>-'Adjusted EBITDA by Segment'!H284</f>
        <v>-41.905999999999999</v>
      </c>
      <c r="M90" s="51">
        <f>SUM(I90:L90)</f>
        <v>-46.994999999999997</v>
      </c>
      <c r="N90" s="17">
        <f>-'Adjusted EBITDA by Segment'!H348</f>
        <v>-3.5009999999999999</v>
      </c>
      <c r="O90" s="17">
        <f>-'Adjusted EBITDA by Segment'!$H380</f>
        <v>-0.95799999999999996</v>
      </c>
      <c r="P90" s="17">
        <f>-'Adjusted EBITDA by Segment'!H412</f>
        <v>40.929000000000002</v>
      </c>
      <c r="Q90" s="17">
        <f>-'Adjusted EBITDA by Segment'!H445</f>
        <v>-0.96299999999999997</v>
      </c>
      <c r="R90" s="51">
        <f>SUM(N90:Q90)</f>
        <v>35.506999999999998</v>
      </c>
      <c r="S90" s="17">
        <f>-'Adjusted EBITDA by Segment'!H509</f>
        <v>-0.82799999999999996</v>
      </c>
      <c r="T90" s="17">
        <f>-'Adjusted EBITDA by Segment'!H541</f>
        <v>-1.02</v>
      </c>
      <c r="U90" s="17">
        <f>-'Adjusted EBITDA by Segment'!H573</f>
        <v>-5.2249999999999996</v>
      </c>
      <c r="V90" s="17">
        <f>-'Adjusted EBITDA by Segment'!H607</f>
        <v>-1.25</v>
      </c>
      <c r="W90" s="51">
        <f>SUM(S90:V90)</f>
        <v>-8.3230000000000004</v>
      </c>
      <c r="X90" s="17">
        <f>-'Adjusted EBITDA by Segment'!H677</f>
        <v>-1.4379999999999999</v>
      </c>
      <c r="Y90" s="17">
        <f>-'Adjusted EBITDA by Segment'!H711</f>
        <v>-1.3859999999999999</v>
      </c>
      <c r="Z90" s="17">
        <f>-'Adjusted EBITDA by Segment'!H744</f>
        <v>24.178999999999998</v>
      </c>
      <c r="AA90" s="17">
        <f>-'Adjusted EBITDA by Segment'!H776</f>
        <v>3.2240000000000002</v>
      </c>
      <c r="AB90" s="51">
        <f>SUM(X90:AA90)</f>
        <v>24.578999999999997</v>
      </c>
      <c r="AC90" s="17">
        <f>-'Adjusted EBITDA by Segment'!H843</f>
        <v>-1.7410000000000001</v>
      </c>
    </row>
    <row r="91" spans="2:30" ht="15" customHeight="1">
      <c r="B91" s="45" t="s">
        <v>19</v>
      </c>
      <c r="C91" s="45"/>
      <c r="D91" s="17">
        <f>-'Adjusted EBITDA by Segment'!H29</f>
        <v>-5.2610000000000001</v>
      </c>
      <c r="E91" s="17">
        <f>-'Adjusted EBITDA by Segment'!H61</f>
        <v>-4.4279999999999999</v>
      </c>
      <c r="F91" s="17">
        <f>-'Adjusted EBITDA by Segment'!H93</f>
        <v>-4.351</v>
      </c>
      <c r="G91" s="17">
        <f>-'Adjusted EBITDA by Segment'!H125</f>
        <v>-4.0129999999999999</v>
      </c>
      <c r="H91" s="51">
        <f t="shared" si="131"/>
        <v>-18.052999999999997</v>
      </c>
      <c r="I91" s="17">
        <f>-'Adjusted EBITDA by Segment'!H189</f>
        <v>-6.2149999999999999</v>
      </c>
      <c r="J91" s="17">
        <f>-'Adjusted EBITDA by Segment'!H221</f>
        <v>-7.7380000000000004</v>
      </c>
      <c r="K91" s="17">
        <f>-'Adjusted EBITDA by Segment'!H253</f>
        <v>-7.8</v>
      </c>
      <c r="L91" s="17">
        <f>-'Adjusted EBITDA by Segment'!H285</f>
        <v>-7.5579999999999998</v>
      </c>
      <c r="M91" s="51">
        <f t="shared" si="132"/>
        <v>-29.311</v>
      </c>
      <c r="N91" s="17">
        <f>-'Adjusted EBITDA by Segment'!H349</f>
        <v>-4.8529999999999998</v>
      </c>
      <c r="O91" s="17">
        <f>-'Adjusted EBITDA by Segment'!$H381</f>
        <v>-8.8940000000000001</v>
      </c>
      <c r="P91" s="17">
        <f>-'Adjusted EBITDA by Segment'!H413</f>
        <v>-7.04</v>
      </c>
      <c r="Q91" s="17">
        <f>-'Adjusted EBITDA by Segment'!H446</f>
        <v>-6.17</v>
      </c>
      <c r="R91" s="51">
        <f t="shared" si="133"/>
        <v>-26.957000000000001</v>
      </c>
      <c r="S91" s="17">
        <f>-'Adjusted EBITDA by Segment'!H510</f>
        <v>-6.92</v>
      </c>
      <c r="T91" s="17">
        <f>-'Adjusted EBITDA by Segment'!H542</f>
        <v>-7.2069999999999999</v>
      </c>
      <c r="U91" s="17">
        <f>-'Adjusted EBITDA by Segment'!H574</f>
        <v>-8.1329999999999991</v>
      </c>
      <c r="V91" s="17">
        <f>-'Adjusted EBITDA by Segment'!H608</f>
        <v>-8.4109999999999996</v>
      </c>
      <c r="W91" s="51">
        <f t="shared" si="134"/>
        <v>-30.670999999999999</v>
      </c>
      <c r="X91" s="17">
        <f>-'Adjusted EBITDA by Segment'!H678</f>
        <v>-8.4499999999999993</v>
      </c>
      <c r="Y91" s="17">
        <f>-'Adjusted EBITDA by Segment'!H712</f>
        <v>-10.914</v>
      </c>
      <c r="Z91" s="17">
        <f>-'Adjusted EBITDA by Segment'!H745</f>
        <v>-10.167</v>
      </c>
      <c r="AA91" s="17">
        <f>-'Adjusted EBITDA by Segment'!H777</f>
        <v>-9.3569999999999993</v>
      </c>
      <c r="AB91" s="51">
        <f t="shared" si="135"/>
        <v>-38.887999999999998</v>
      </c>
      <c r="AC91" s="17">
        <f>-'Adjusted EBITDA by Segment'!H844</f>
        <v>-10.220000000000001</v>
      </c>
    </row>
    <row r="92" spans="2:30" ht="15" customHeight="1">
      <c r="B92" s="48" t="s">
        <v>36</v>
      </c>
      <c r="C92" s="48"/>
      <c r="D92" s="58">
        <f>D85+SUM(D87:D91)</f>
        <v>86.456000000000003</v>
      </c>
      <c r="E92" s="58">
        <f>E85+SUM(E87:E91)</f>
        <v>91.359000000000009</v>
      </c>
      <c r="F92" s="58">
        <f>F85+SUM(F87:F91)</f>
        <v>105.51400000000001</v>
      </c>
      <c r="G92" s="58">
        <f>G85+SUM(G87:G91)</f>
        <v>108.348</v>
      </c>
      <c r="H92" s="57">
        <f t="shared" si="131"/>
        <v>391.67700000000002</v>
      </c>
      <c r="I92" s="58">
        <f>I85+SUM(I87:I91)</f>
        <v>101.479</v>
      </c>
      <c r="J92" s="58">
        <f>J85+SUM(J87:J91)</f>
        <v>102.54400000000003</v>
      </c>
      <c r="K92" s="58">
        <f>K85+SUM(K87:K91)</f>
        <v>107.84200000000001</v>
      </c>
      <c r="L92" s="58">
        <f>L85+SUM(L87:L91)</f>
        <v>104.94399999999999</v>
      </c>
      <c r="M92" s="57">
        <f t="shared" si="132"/>
        <v>416.80899999999997</v>
      </c>
      <c r="N92" s="58">
        <f>N85+SUM(N87:N91)</f>
        <v>104.11400000000003</v>
      </c>
      <c r="O92" s="58">
        <f>O85+SUM(O87:O91)</f>
        <v>107.67400000000001</v>
      </c>
      <c r="P92" s="58">
        <f>P85+SUM(P87:P91)</f>
        <v>108.66300000000001</v>
      </c>
      <c r="Q92" s="58">
        <f>Q85+SUM(Q87:Q91)</f>
        <v>103.74399999999999</v>
      </c>
      <c r="R92" s="57">
        <f t="shared" si="133"/>
        <v>424.19499999999999</v>
      </c>
      <c r="S92" s="58">
        <f>S85+SUM(S87:S91)</f>
        <v>104.41299999999998</v>
      </c>
      <c r="T92" s="58">
        <f>T85+SUM(T87:T91)</f>
        <v>97.626999999999995</v>
      </c>
      <c r="U92" s="58">
        <f>U85+SUM(U87:U91)</f>
        <v>99.61399999999999</v>
      </c>
      <c r="V92" s="58">
        <f>V85+SUM(V87:V91)</f>
        <v>97.922000000000011</v>
      </c>
      <c r="W92" s="57">
        <f t="shared" si="134"/>
        <v>399.57599999999996</v>
      </c>
      <c r="X92" s="58">
        <f>X85+SUM(X87:X91)</f>
        <v>111.274</v>
      </c>
      <c r="Y92" s="58">
        <f>Y85+SUM(Y87:Y91)</f>
        <v>115.21599999999999</v>
      </c>
      <c r="Z92" s="58">
        <f>Z85+SUM(Z87:Z91)</f>
        <v>105.881</v>
      </c>
      <c r="AA92" s="58">
        <f>AA85+SUM(AA87:AA91)</f>
        <v>115.11899999999997</v>
      </c>
      <c r="AB92" s="57">
        <f t="shared" si="135"/>
        <v>447.48999999999995</v>
      </c>
      <c r="AC92" s="58">
        <f>AC85+SUM(AC87:AC91)</f>
        <v>142.011</v>
      </c>
      <c r="AD92" s="354"/>
    </row>
    <row r="93" spans="2:30" ht="15" customHeight="1">
      <c r="D93" s="26"/>
      <c r="E93" s="26"/>
      <c r="F93" s="26"/>
      <c r="G93" s="26"/>
      <c r="H93" s="26"/>
      <c r="I93" s="26"/>
      <c r="J93" s="26"/>
      <c r="K93" s="26"/>
      <c r="L93" s="26"/>
      <c r="M93" s="26"/>
      <c r="N93" s="26"/>
      <c r="O93" s="26"/>
      <c r="P93" s="26"/>
      <c r="Q93" s="26"/>
      <c r="R93" s="26"/>
      <c r="S93" s="26"/>
      <c r="T93" s="26"/>
      <c r="U93" s="26"/>
      <c r="V93" s="26"/>
      <c r="W93" s="26"/>
      <c r="X93" s="26"/>
      <c r="Y93" s="27"/>
      <c r="Z93" s="27"/>
      <c r="AA93" s="26"/>
      <c r="AB93" s="26"/>
      <c r="AC93" s="26"/>
    </row>
    <row r="94" spans="2:30" ht="15" customHeight="1">
      <c r="D94" s="54"/>
      <c r="E94" s="54"/>
      <c r="F94" s="54"/>
      <c r="G94" s="54"/>
      <c r="H94" s="54"/>
      <c r="I94" s="54"/>
      <c r="J94" s="54"/>
      <c r="K94" s="54"/>
      <c r="L94" s="54"/>
      <c r="M94" s="54"/>
      <c r="N94" s="54"/>
      <c r="O94" s="54"/>
      <c r="P94" s="54"/>
      <c r="Q94" s="54"/>
      <c r="R94" s="54"/>
      <c r="S94" s="54"/>
      <c r="T94" s="54"/>
      <c r="U94" s="54"/>
      <c r="V94" s="54"/>
      <c r="W94" s="54"/>
      <c r="X94" s="54"/>
      <c r="Y94" s="30"/>
      <c r="Z94" s="30"/>
      <c r="AA94" s="54"/>
      <c r="AB94" s="54"/>
      <c r="AC94" s="54"/>
    </row>
    <row r="95" spans="2:30" ht="15" customHeight="1">
      <c r="B95" s="204" t="s">
        <v>235</v>
      </c>
      <c r="C95" s="12"/>
      <c r="D95" s="54"/>
      <c r="E95" s="54"/>
      <c r="F95" s="54"/>
      <c r="G95" s="54"/>
      <c r="H95" s="54"/>
      <c r="I95" s="54"/>
      <c r="J95" s="54"/>
      <c r="K95" s="54"/>
      <c r="L95" s="54"/>
      <c r="M95" s="54"/>
      <c r="N95" s="54"/>
      <c r="O95" s="54"/>
      <c r="P95" s="54"/>
      <c r="Q95" s="54"/>
      <c r="R95" s="54"/>
      <c r="S95" s="54"/>
      <c r="T95" s="54"/>
      <c r="U95" s="54"/>
      <c r="V95" s="54"/>
      <c r="W95" s="54"/>
      <c r="X95" s="54"/>
      <c r="Y95" s="30"/>
      <c r="Z95" s="30"/>
      <c r="AA95" s="54"/>
      <c r="AB95" s="54"/>
      <c r="AC95" s="54"/>
    </row>
    <row r="96" spans="2:30" ht="15" customHeight="1">
      <c r="B96" s="37" t="s">
        <v>222</v>
      </c>
      <c r="C96" s="37"/>
      <c r="D96" s="55">
        <f>'Adjusted EBITDA by Segment'!H22</f>
        <v>8.5190000000000001</v>
      </c>
      <c r="E96" s="55">
        <f>'Adjusted EBITDA by Segment'!H54</f>
        <v>5.3070000000000004</v>
      </c>
      <c r="F96" s="55">
        <f>'Adjusted EBITDA by Segment'!H86</f>
        <v>0.372</v>
      </c>
      <c r="G96" s="55">
        <f>'Adjusted EBITDA by Segment'!H118</f>
        <v>0.64400000000000002</v>
      </c>
      <c r="H96" s="40">
        <f>SUM(D96:G96)</f>
        <v>14.842000000000001</v>
      </c>
      <c r="I96" s="55">
        <f>'Adjusted EBITDA by Segment'!H182</f>
        <v>0.76300000000000001</v>
      </c>
      <c r="J96" s="55">
        <f>'Adjusted EBITDA by Segment'!H214</f>
        <v>0.76300000000000001</v>
      </c>
      <c r="K96" s="55">
        <f>'Adjusted EBITDA by Segment'!$H246</f>
        <v>0.71799999999999997</v>
      </c>
      <c r="L96" s="55">
        <f>'Adjusted EBITDA by Segment'!$H278</f>
        <v>0.53600000000000003</v>
      </c>
      <c r="M96" s="40">
        <f>SUM(I96:L96)</f>
        <v>2.78</v>
      </c>
      <c r="N96" s="55">
        <f>'Adjusted EBITDA by Segment'!H342</f>
        <v>0.89800000000000002</v>
      </c>
      <c r="O96" s="55">
        <f>'Adjusted EBITDA by Segment'!$H374</f>
        <v>0.51300000000000001</v>
      </c>
      <c r="P96" s="55">
        <f>'Adjusted EBITDA by Segment'!H406</f>
        <v>0.35699999999999998</v>
      </c>
      <c r="Q96" s="55">
        <f>'Adjusted EBITDA by Segment'!H439</f>
        <v>0.81200000000000006</v>
      </c>
      <c r="R96" s="40">
        <f>SUM(N96:Q96)</f>
        <v>2.58</v>
      </c>
      <c r="S96" s="55">
        <f>'Adjusted EBITDA by Segment'!H503</f>
        <v>1.171</v>
      </c>
      <c r="T96" s="55">
        <f>'Adjusted EBITDA by Segment'!H535</f>
        <v>0.95099999999999996</v>
      </c>
      <c r="U96" s="55">
        <f>'Adjusted EBITDA by Segment'!H567</f>
        <v>0.33300000000000002</v>
      </c>
      <c r="V96" s="55">
        <f>'Adjusted EBITDA by Segment'!H601</f>
        <v>0.10100000000000001</v>
      </c>
      <c r="W96" s="40">
        <f>SUM(S96:V96)</f>
        <v>2.556</v>
      </c>
      <c r="X96" s="55">
        <f>'Adjusted EBITDA by Segment'!H671</f>
        <v>0.53300000000000003</v>
      </c>
      <c r="Y96" s="55">
        <f>'Adjusted EBITDA by Segment'!H705</f>
        <v>0.41299999999999998</v>
      </c>
      <c r="Z96" s="55">
        <f>'Adjusted EBITDA by Segment'!H738</f>
        <v>1.0269999999999999</v>
      </c>
      <c r="AA96" s="55">
        <f>'Adjusted EBITDA by Segment'!H770</f>
        <v>7.0999999999999994E-2</v>
      </c>
      <c r="AB96" s="40">
        <f>SUM(X96:AA96)</f>
        <v>2.044</v>
      </c>
      <c r="AC96" s="55">
        <f>'Adjusted EBITDA by Segment'!H837</f>
        <v>-0.68600000000000005</v>
      </c>
      <c r="AD96" s="369"/>
    </row>
    <row r="97" spans="2:30" ht="15" customHeight="1">
      <c r="B97" s="41" t="s">
        <v>3</v>
      </c>
      <c r="C97" s="41"/>
      <c r="D97" s="175"/>
      <c r="E97" s="175"/>
      <c r="F97" s="175"/>
      <c r="G97" s="175"/>
      <c r="H97" s="51"/>
      <c r="I97" s="175"/>
      <c r="J97" s="175"/>
      <c r="K97" s="175"/>
      <c r="L97" s="175"/>
      <c r="M97" s="51"/>
      <c r="N97" s="175"/>
      <c r="O97" s="175"/>
      <c r="P97" s="175"/>
      <c r="Q97" s="175"/>
      <c r="R97" s="51"/>
      <c r="S97" s="175"/>
      <c r="T97" s="175"/>
      <c r="U97" s="175"/>
      <c r="V97" s="175"/>
      <c r="W97" s="51"/>
      <c r="X97" s="175"/>
      <c r="Y97" s="175"/>
      <c r="Z97" s="175"/>
      <c r="AA97" s="175"/>
      <c r="AB97" s="51"/>
      <c r="AC97" s="175"/>
    </row>
    <row r="98" spans="2:30" ht="15" customHeight="1">
      <c r="B98" s="205" t="s">
        <v>233</v>
      </c>
      <c r="C98" s="59"/>
      <c r="D98" s="17">
        <f>'Adjusted EBITDA by Segment'!H23</f>
        <v>0.80100000000000005</v>
      </c>
      <c r="E98" s="17">
        <f>'Adjusted EBITDA by Segment'!H55</f>
        <v>0.80100000000000005</v>
      </c>
      <c r="F98" s="17">
        <f>'Adjusted EBITDA by Segment'!H87</f>
        <v>0</v>
      </c>
      <c r="G98" s="17">
        <f>'Adjusted EBITDA by Segment'!H119</f>
        <v>0</v>
      </c>
      <c r="H98" s="51">
        <f>SUM(D98:G98)</f>
        <v>1.6020000000000001</v>
      </c>
      <c r="I98" s="17">
        <f>'Adjusted EBITDA by Segment'!H183</f>
        <v>0</v>
      </c>
      <c r="J98" s="175">
        <f>'Adjusted EBITDA by Segment'!H215</f>
        <v>0</v>
      </c>
      <c r="K98" s="175">
        <f>'Adjusted EBITDA by Segment'!$H247</f>
        <v>0</v>
      </c>
      <c r="L98" s="175">
        <f>'Adjusted EBITDA by Segment'!$H279</f>
        <v>0</v>
      </c>
      <c r="M98" s="51">
        <f>SUM(I98:L98)</f>
        <v>0</v>
      </c>
      <c r="N98" s="17">
        <f>'Adjusted EBITDA by Segment'!H343</f>
        <v>0</v>
      </c>
      <c r="O98" s="175">
        <f>'Adjusted EBITDA by Segment'!$H375</f>
        <v>0</v>
      </c>
      <c r="P98" s="17">
        <f>'Adjusted EBITDA by Segment'!H407</f>
        <v>0</v>
      </c>
      <c r="Q98" s="17">
        <f>'Adjusted EBITDA by Segment'!H440</f>
        <v>0</v>
      </c>
      <c r="R98" s="51">
        <f>SUM(N98:Q98)</f>
        <v>0</v>
      </c>
      <c r="S98" s="17">
        <f>'Adjusted EBITDA by Segment'!H504</f>
        <v>0</v>
      </c>
      <c r="T98" s="175">
        <f>'Adjusted EBITDA by Segment'!H536</f>
        <v>0</v>
      </c>
      <c r="U98" s="175">
        <f>'Adjusted EBITDA by Segment'!H568</f>
        <v>0</v>
      </c>
      <c r="V98" s="175">
        <f>'Adjusted EBITDA by Segment'!H602</f>
        <v>0</v>
      </c>
      <c r="W98" s="51">
        <f>SUM(S98:V98)</f>
        <v>0</v>
      </c>
      <c r="X98" s="175">
        <f>'Adjusted EBITDA by Segment'!H672</f>
        <v>0</v>
      </c>
      <c r="Y98" s="175">
        <f>'Adjusted EBITDA by Segment'!H706</f>
        <v>0</v>
      </c>
      <c r="Z98" s="175">
        <f>'Adjusted EBITDA by Segment'!H739</f>
        <v>0</v>
      </c>
      <c r="AA98" s="175">
        <f>'Adjusted EBITDA by Segment'!H771</f>
        <v>0</v>
      </c>
      <c r="AB98" s="51">
        <f>SUM(X98:AA98)</f>
        <v>0</v>
      </c>
      <c r="AC98" s="175">
        <f>'Adjusted EBITDA by Segment'!H838</f>
        <v>0</v>
      </c>
    </row>
    <row r="99" spans="2:30" ht="15" customHeight="1">
      <c r="B99" s="48" t="s">
        <v>225</v>
      </c>
      <c r="C99" s="48"/>
      <c r="D99" s="58">
        <f>SUM(D96,D98)</f>
        <v>9.32</v>
      </c>
      <c r="E99" s="58">
        <f>SUM(E96,E98)</f>
        <v>6.1080000000000005</v>
      </c>
      <c r="F99" s="58">
        <f>SUM(F96,F98)</f>
        <v>0.372</v>
      </c>
      <c r="G99" s="58">
        <f>SUM(G96,G98)</f>
        <v>0.64400000000000002</v>
      </c>
      <c r="H99" s="57">
        <f>SUM(D99:G99)</f>
        <v>16.443999999999999</v>
      </c>
      <c r="I99" s="58">
        <f>SUM(I96,I98)</f>
        <v>0.76300000000000001</v>
      </c>
      <c r="J99" s="58">
        <f>SUM(J96,J98)</f>
        <v>0.76300000000000001</v>
      </c>
      <c r="K99" s="58">
        <f>SUM(K96,K98)</f>
        <v>0.71799999999999997</v>
      </c>
      <c r="L99" s="58">
        <f>SUM(L96,L98)</f>
        <v>0.53600000000000003</v>
      </c>
      <c r="M99" s="57">
        <f>SUM(I99:L99)</f>
        <v>2.78</v>
      </c>
      <c r="N99" s="58">
        <f>SUM(N96,N98)</f>
        <v>0.89800000000000002</v>
      </c>
      <c r="O99" s="58">
        <f>SUM(O96,O98)</f>
        <v>0.51300000000000001</v>
      </c>
      <c r="P99" s="58">
        <f t="shared" ref="P99:Q99" si="136">SUM(P96,P98)</f>
        <v>0.35699999999999998</v>
      </c>
      <c r="Q99" s="58">
        <f t="shared" si="136"/>
        <v>0.81200000000000006</v>
      </c>
      <c r="R99" s="57">
        <f>SUM(N99:Q99)</f>
        <v>2.58</v>
      </c>
      <c r="S99" s="58">
        <f>SUM(S96,S98)</f>
        <v>1.171</v>
      </c>
      <c r="T99" s="58">
        <f>SUM(T96,T98)</f>
        <v>0.95099999999999996</v>
      </c>
      <c r="U99" s="58">
        <f>SUM(U96,U98)</f>
        <v>0.33300000000000002</v>
      </c>
      <c r="V99" s="58">
        <f>SUM(V96,V98)</f>
        <v>0.10100000000000001</v>
      </c>
      <c r="W99" s="57">
        <f>SUM(S99:V99)</f>
        <v>2.556</v>
      </c>
      <c r="X99" s="58">
        <f>SUM(X96,X98)</f>
        <v>0.53300000000000003</v>
      </c>
      <c r="Y99" s="58">
        <f>SUM(Y96,Y98)</f>
        <v>0.41299999999999998</v>
      </c>
      <c r="Z99" s="58">
        <f>SUM(Z96,Z98)</f>
        <v>1.0269999999999999</v>
      </c>
      <c r="AA99" s="58">
        <f>SUM(AA96,AA98)</f>
        <v>7.0999999999999994E-2</v>
      </c>
      <c r="AB99" s="57">
        <f>SUM(X99:AA99)</f>
        <v>2.044</v>
      </c>
      <c r="AC99" s="58">
        <f>SUM(AC96,AC98)</f>
        <v>-0.68600000000000005</v>
      </c>
      <c r="AD99" s="365"/>
    </row>
    <row r="100" spans="2:30" ht="15" customHeight="1">
      <c r="D100" s="26"/>
      <c r="E100" s="26"/>
      <c r="F100" s="26"/>
      <c r="G100" s="26"/>
      <c r="H100" s="26"/>
      <c r="I100" s="26"/>
      <c r="J100" s="26"/>
      <c r="K100" s="26"/>
      <c r="L100" s="26"/>
      <c r="M100" s="26"/>
      <c r="N100" s="26"/>
      <c r="O100" s="26"/>
      <c r="P100" s="26"/>
      <c r="Q100" s="26"/>
      <c r="R100" s="26"/>
      <c r="S100" s="26"/>
      <c r="T100" s="26"/>
      <c r="U100" s="26"/>
      <c r="V100" s="26"/>
      <c r="W100" s="26"/>
      <c r="X100" s="26"/>
      <c r="Y100" s="27"/>
      <c r="Z100" s="27"/>
      <c r="AA100" s="26"/>
      <c r="AB100" s="26"/>
      <c r="AC100" s="26"/>
    </row>
    <row r="101" spans="2:30" ht="15" customHeight="1">
      <c r="D101" s="26"/>
      <c r="E101" s="26"/>
      <c r="F101" s="26"/>
      <c r="G101" s="26"/>
      <c r="H101" s="26"/>
      <c r="I101" s="26"/>
      <c r="J101" s="26"/>
      <c r="K101" s="26"/>
      <c r="L101" s="26"/>
      <c r="M101" s="26"/>
      <c r="N101" s="26"/>
      <c r="O101" s="26"/>
      <c r="P101" s="26"/>
      <c r="Q101" s="26"/>
      <c r="R101" s="26"/>
      <c r="S101" s="26"/>
      <c r="T101" s="26"/>
      <c r="U101" s="26"/>
      <c r="V101" s="26"/>
      <c r="W101" s="26"/>
      <c r="X101" s="26"/>
      <c r="Y101" s="27"/>
      <c r="Z101" s="27"/>
      <c r="AA101" s="26"/>
      <c r="AB101" s="26"/>
      <c r="AC101" s="26"/>
    </row>
    <row r="102" spans="2:30" ht="15" customHeight="1">
      <c r="B102" s="12" t="s">
        <v>52</v>
      </c>
      <c r="C102" s="12"/>
      <c r="D102" s="54"/>
      <c r="E102" s="54"/>
      <c r="F102" s="54"/>
      <c r="G102" s="54"/>
      <c r="H102" s="54"/>
      <c r="I102" s="54"/>
      <c r="J102" s="54"/>
      <c r="K102" s="54"/>
      <c r="L102" s="54"/>
      <c r="M102" s="54"/>
      <c r="N102" s="54"/>
      <c r="O102" s="54"/>
      <c r="P102" s="54"/>
      <c r="Q102" s="54"/>
      <c r="R102" s="54"/>
      <c r="S102" s="54"/>
      <c r="T102" s="54"/>
      <c r="U102" s="54"/>
      <c r="V102" s="54"/>
      <c r="W102" s="54"/>
      <c r="X102" s="54"/>
      <c r="Y102" s="30"/>
      <c r="Z102" s="30"/>
      <c r="AA102" s="54"/>
      <c r="AB102" s="54"/>
      <c r="AC102" s="54"/>
    </row>
    <row r="103" spans="2:30" ht="15" customHeight="1">
      <c r="B103" s="37" t="s">
        <v>53</v>
      </c>
      <c r="C103" s="37"/>
      <c r="D103" s="55">
        <f>-SUM(D76,D87)</f>
        <v>90.061000000000007</v>
      </c>
      <c r="E103" s="55">
        <f>-SUM(E76,E87)</f>
        <v>76.556000000000012</v>
      </c>
      <c r="F103" s="55">
        <f>-SUM(F76,F87)</f>
        <v>88.236999999999995</v>
      </c>
      <c r="G103" s="55">
        <f>-SUM(G76,G87)</f>
        <v>96.626000000000005</v>
      </c>
      <c r="H103" s="40">
        <f>SUM(D103:G103)</f>
        <v>351.48</v>
      </c>
      <c r="I103" s="55">
        <f>-SUM(I76,I87)</f>
        <v>96.283000000000001</v>
      </c>
      <c r="J103" s="55">
        <f>-SUM(J76,J87)</f>
        <v>98.442999999999998</v>
      </c>
      <c r="K103" s="55">
        <f>-SUM(K76,K87)</f>
        <v>109.23</v>
      </c>
      <c r="L103" s="55">
        <f>-SUM(L76,L87)</f>
        <v>110.03</v>
      </c>
      <c r="M103" s="40">
        <f>SUM(I103:L103)</f>
        <v>413.98599999999999</v>
      </c>
      <c r="N103" s="55">
        <f>-SUM(N76,N87)</f>
        <v>105.67</v>
      </c>
      <c r="O103" s="55">
        <f>-SUM(O76,O87)</f>
        <v>93.016999999999996</v>
      </c>
      <c r="P103" s="55">
        <f>-SUM(P76,P87)</f>
        <v>97.042000000000002</v>
      </c>
      <c r="Q103" s="55">
        <f>-SUM(Q76,Q87)</f>
        <v>105.14200000000001</v>
      </c>
      <c r="R103" s="40">
        <f>SUM(N103:Q103)</f>
        <v>400.87100000000004</v>
      </c>
      <c r="S103" s="55">
        <f>-SUM(S76,S87)</f>
        <v>101.876</v>
      </c>
      <c r="T103" s="55">
        <f>-SUM(T76,T87)</f>
        <v>102.94299999999998</v>
      </c>
      <c r="U103" s="55">
        <f>-SUM(U76,U87)</f>
        <v>102.732</v>
      </c>
      <c r="V103" s="55">
        <f>-SUM(V76,V87)</f>
        <v>105.79299999999999</v>
      </c>
      <c r="W103" s="40">
        <f>SUM(S103:V103)</f>
        <v>413.34399999999999</v>
      </c>
      <c r="X103" s="55">
        <f>-SUM(X76,X87)</f>
        <v>103.44299999999997</v>
      </c>
      <c r="Y103" s="55">
        <f>-SUM(Y76,Y87)</f>
        <v>104.84700000000001</v>
      </c>
      <c r="Z103" s="55">
        <f>-SUM(Z76,Z87)</f>
        <v>103.61500000000001</v>
      </c>
      <c r="AA103" s="55">
        <f>-SUM(AA76,AA87)</f>
        <v>102.71600000000002</v>
      </c>
      <c r="AB103" s="40">
        <f>SUM(X103:AA103)</f>
        <v>414.62099999999998</v>
      </c>
      <c r="AC103" s="55">
        <f>-SUM(AC76,AC87)</f>
        <v>95.861000000000004</v>
      </c>
      <c r="AD103" s="366"/>
    </row>
    <row r="104" spans="2:30" ht="15" customHeight="1">
      <c r="B104" s="41" t="s">
        <v>3</v>
      </c>
      <c r="C104" s="41"/>
      <c r="D104" s="175"/>
      <c r="E104" s="175"/>
      <c r="F104" s="175"/>
      <c r="G104" s="175"/>
      <c r="H104" s="51"/>
      <c r="I104" s="175"/>
      <c r="J104" s="175"/>
      <c r="K104" s="175"/>
      <c r="L104" s="175"/>
      <c r="M104" s="51"/>
      <c r="N104" s="175"/>
      <c r="O104" s="175"/>
      <c r="P104" s="175"/>
      <c r="Q104" s="175"/>
      <c r="R104" s="51"/>
      <c r="S104" s="175"/>
      <c r="T104" s="175"/>
      <c r="U104" s="175"/>
      <c r="V104" s="175"/>
      <c r="W104" s="51"/>
      <c r="X104" s="175"/>
      <c r="Y104" s="175"/>
      <c r="Z104" s="175"/>
      <c r="AA104" s="175"/>
      <c r="AB104" s="51"/>
      <c r="AC104" s="175"/>
    </row>
    <row r="105" spans="2:30" ht="15" customHeight="1">
      <c r="B105" s="205" t="s">
        <v>87</v>
      </c>
      <c r="C105" s="59"/>
      <c r="D105" s="17">
        <f>-D14</f>
        <v>-21.675000000000001</v>
      </c>
      <c r="E105" s="17">
        <f>-E14</f>
        <v>-23.210999999999999</v>
      </c>
      <c r="F105" s="17">
        <f>-F14</f>
        <v>-31.384</v>
      </c>
      <c r="G105" s="17">
        <f>-G14</f>
        <v>-31.850999999999999</v>
      </c>
      <c r="H105" s="51">
        <f>SUM(D105:G105)</f>
        <v>-108.121</v>
      </c>
      <c r="I105" s="17">
        <f>-I14</f>
        <v>-34.130000000000003</v>
      </c>
      <c r="J105" s="17">
        <f>-J14</f>
        <v>-34.018000000000001</v>
      </c>
      <c r="K105" s="17">
        <f>-K14</f>
        <v>-39.43</v>
      </c>
      <c r="L105" s="17">
        <f>-L14</f>
        <v>-35.847000000000001</v>
      </c>
      <c r="M105" s="51">
        <f>SUM(I105:L105)</f>
        <v>-143.42500000000001</v>
      </c>
      <c r="N105" s="17">
        <f>-N14</f>
        <v>-35.180999999999997</v>
      </c>
      <c r="O105" s="17">
        <f>-O14</f>
        <v>-20.259</v>
      </c>
      <c r="P105" s="17">
        <f>-P14</f>
        <v>-20.225999999999999</v>
      </c>
      <c r="Q105" s="17">
        <f>-Q14</f>
        <v>-20.193999999999999</v>
      </c>
      <c r="R105" s="51">
        <f>SUM(N105:Q105)</f>
        <v>-95.86</v>
      </c>
      <c r="S105" s="17">
        <f>-S14</f>
        <v>-17.59</v>
      </c>
      <c r="T105" s="17">
        <f>-T14</f>
        <v>-17.588000000000001</v>
      </c>
      <c r="U105" s="17">
        <f>-U14</f>
        <v>-16.407</v>
      </c>
      <c r="V105" s="17">
        <f>-V14</f>
        <v>-16.422999999999998</v>
      </c>
      <c r="W105" s="51">
        <f>SUM(S105:V105)</f>
        <v>-68.007999999999996</v>
      </c>
      <c r="X105" s="17">
        <f>-X14</f>
        <v>-15.984</v>
      </c>
      <c r="Y105" s="17">
        <f>-Y14</f>
        <v>-16.010999999999999</v>
      </c>
      <c r="Z105" s="17">
        <f>-Z14</f>
        <v>-15.976000000000001</v>
      </c>
      <c r="AA105" s="17">
        <f>-AA14</f>
        <v>-16.633000000000003</v>
      </c>
      <c r="AB105" s="51">
        <f>SUM(X105:AA105)</f>
        <v>-64.603999999999999</v>
      </c>
      <c r="AC105" s="17">
        <f>-AC14</f>
        <v>-16.800999999999998</v>
      </c>
      <c r="AD105" s="354"/>
    </row>
    <row r="106" spans="2:30" ht="15" customHeight="1">
      <c r="B106" s="205" t="s">
        <v>233</v>
      </c>
      <c r="C106" s="59"/>
      <c r="D106" s="17">
        <f>D98</f>
        <v>0.80100000000000005</v>
      </c>
      <c r="E106" s="17">
        <f>E98</f>
        <v>0.80100000000000005</v>
      </c>
      <c r="F106" s="17">
        <f>F98</f>
        <v>0</v>
      </c>
      <c r="G106" s="17">
        <f>G98</f>
        <v>0</v>
      </c>
      <c r="H106" s="51">
        <f>SUM(D106:G106)</f>
        <v>1.6020000000000001</v>
      </c>
      <c r="I106" s="17">
        <f>I98</f>
        <v>0</v>
      </c>
      <c r="J106" s="17">
        <f>J98</f>
        <v>0</v>
      </c>
      <c r="K106" s="17">
        <f>K98</f>
        <v>0</v>
      </c>
      <c r="L106" s="17">
        <f>L98</f>
        <v>0</v>
      </c>
      <c r="M106" s="51">
        <f>SUM(I106:L106)</f>
        <v>0</v>
      </c>
      <c r="N106" s="17">
        <f>N98</f>
        <v>0</v>
      </c>
      <c r="O106" s="17">
        <f>O98</f>
        <v>0</v>
      </c>
      <c r="P106" s="17">
        <f t="shared" ref="P106:Q106" si="137">P98</f>
        <v>0</v>
      </c>
      <c r="Q106" s="17">
        <f t="shared" si="137"/>
        <v>0</v>
      </c>
      <c r="R106" s="51">
        <f>SUM(N106:Q106)</f>
        <v>0</v>
      </c>
      <c r="S106" s="17">
        <f>S98</f>
        <v>0</v>
      </c>
      <c r="T106" s="17">
        <f>T98</f>
        <v>0</v>
      </c>
      <c r="U106" s="17">
        <f>U98</f>
        <v>0</v>
      </c>
      <c r="V106" s="17">
        <f>V98</f>
        <v>0</v>
      </c>
      <c r="W106" s="51">
        <f>SUM(S106:V106)</f>
        <v>0</v>
      </c>
      <c r="X106" s="17">
        <f>X98</f>
        <v>0</v>
      </c>
      <c r="Y106" s="17">
        <f>Y98</f>
        <v>0</v>
      </c>
      <c r="Z106" s="17">
        <f>Z98</f>
        <v>0</v>
      </c>
      <c r="AA106" s="17">
        <f>AA98</f>
        <v>0</v>
      </c>
      <c r="AB106" s="51">
        <f>SUM(X106:AA106)</f>
        <v>0</v>
      </c>
      <c r="AC106" s="17">
        <f>AC98</f>
        <v>0</v>
      </c>
      <c r="AD106" s="369"/>
    </row>
    <row r="107" spans="2:30" ht="15" customHeight="1">
      <c r="B107" s="45" t="s">
        <v>94</v>
      </c>
      <c r="C107" s="45"/>
      <c r="D107" s="17">
        <f>-D77</f>
        <v>11.172000000000001</v>
      </c>
      <c r="E107" s="17">
        <f>-E77</f>
        <v>10.878</v>
      </c>
      <c r="F107" s="17">
        <f>-F77</f>
        <v>9.5250000000000004</v>
      </c>
      <c r="G107" s="17">
        <f>-G77</f>
        <v>11.946</v>
      </c>
      <c r="H107" s="51">
        <f>SUM(D107:G107)</f>
        <v>43.521000000000001</v>
      </c>
      <c r="I107" s="17">
        <f>-I77</f>
        <v>12.337</v>
      </c>
      <c r="J107" s="17">
        <f>-J77</f>
        <v>13.896000000000001</v>
      </c>
      <c r="K107" s="17">
        <f>-K77</f>
        <v>17.138999999999999</v>
      </c>
      <c r="L107" s="17">
        <f>-L77</f>
        <v>12.352</v>
      </c>
      <c r="M107" s="51">
        <f>SUM(I107:L107)</f>
        <v>55.724000000000004</v>
      </c>
      <c r="N107" s="17">
        <f>-N77</f>
        <v>16.132000000000001</v>
      </c>
      <c r="O107" s="17">
        <f>-O77</f>
        <v>16.161000000000001</v>
      </c>
      <c r="P107" s="17">
        <f>-P77</f>
        <v>18.004999999999999</v>
      </c>
      <c r="Q107" s="17">
        <f>-Q77</f>
        <v>17.113</v>
      </c>
      <c r="R107" s="51">
        <f>SUM(N107:Q107)</f>
        <v>67.411000000000001</v>
      </c>
      <c r="S107" s="17">
        <f>-S77</f>
        <v>19.456</v>
      </c>
      <c r="T107" s="17">
        <f>-T77</f>
        <v>19.661000000000001</v>
      </c>
      <c r="U107" s="17">
        <f>-U77</f>
        <v>18.207000000000001</v>
      </c>
      <c r="V107" s="17">
        <f>-V77</f>
        <v>20.297999999999998</v>
      </c>
      <c r="W107" s="51">
        <f>SUM(S107:V107)</f>
        <v>77.622</v>
      </c>
      <c r="X107" s="17">
        <f>-X77</f>
        <v>19.128</v>
      </c>
      <c r="Y107" s="17">
        <f>-Y77</f>
        <v>19.846</v>
      </c>
      <c r="Z107" s="17">
        <f>-Z77</f>
        <v>20.850999999999999</v>
      </c>
      <c r="AA107" s="17">
        <f>-AA77</f>
        <v>23.11</v>
      </c>
      <c r="AB107" s="51">
        <f>SUM(X107:AA107)</f>
        <v>82.935000000000002</v>
      </c>
      <c r="AC107" s="17">
        <f>-AC77</f>
        <v>18.213000000000001</v>
      </c>
      <c r="AD107" s="355"/>
    </row>
    <row r="108" spans="2:30" ht="15" customHeight="1">
      <c r="B108" s="48" t="s">
        <v>54</v>
      </c>
      <c r="C108" s="48"/>
      <c r="D108" s="58">
        <f>SUM(D103,D105:D107)</f>
        <v>80.359000000000009</v>
      </c>
      <c r="E108" s="58">
        <f>SUM(E103,E105:E107)</f>
        <v>65.024000000000015</v>
      </c>
      <c r="F108" s="58">
        <f>SUM(F103,F105:F107)</f>
        <v>66.378</v>
      </c>
      <c r="G108" s="58">
        <f>SUM(G103,G105:G107)</f>
        <v>76.721000000000004</v>
      </c>
      <c r="H108" s="57">
        <f>SUM(D108:G108)</f>
        <v>288.48200000000003</v>
      </c>
      <c r="I108" s="58">
        <f>SUM(I103,I105:I107)</f>
        <v>74.489999999999995</v>
      </c>
      <c r="J108" s="58">
        <f>SUM(J103,J105:J107)</f>
        <v>78.320999999999998</v>
      </c>
      <c r="K108" s="58">
        <f>SUM(K103,K105:K107)</f>
        <v>86.939000000000007</v>
      </c>
      <c r="L108" s="58">
        <f>SUM(L103,L105:L107)</f>
        <v>86.534999999999997</v>
      </c>
      <c r="M108" s="57">
        <f>SUM(I108:L108)</f>
        <v>326.28499999999997</v>
      </c>
      <c r="N108" s="58">
        <f>SUM(N103,N105:N107)</f>
        <v>86.621000000000009</v>
      </c>
      <c r="O108" s="58">
        <f>SUM(O103,O105:O107)</f>
        <v>88.918999999999997</v>
      </c>
      <c r="P108" s="58">
        <f t="shared" ref="P108:Q108" si="138">SUM(P103,P105:P107)</f>
        <v>94.820999999999998</v>
      </c>
      <c r="Q108" s="58">
        <f t="shared" si="138"/>
        <v>102.06100000000001</v>
      </c>
      <c r="R108" s="57">
        <f>SUM(N108:Q108)</f>
        <v>372.42200000000003</v>
      </c>
      <c r="S108" s="58">
        <f>SUM(S103,S105:S107)</f>
        <v>103.742</v>
      </c>
      <c r="T108" s="58">
        <f>SUM(T103,T105:T107)</f>
        <v>105.01599999999999</v>
      </c>
      <c r="U108" s="58">
        <f>SUM(U103,U105:U107)</f>
        <v>104.53200000000001</v>
      </c>
      <c r="V108" s="58">
        <f>SUM(V103,V105:V107)</f>
        <v>109.66799999999999</v>
      </c>
      <c r="W108" s="57">
        <f>SUM(S108:V108)</f>
        <v>422.95799999999997</v>
      </c>
      <c r="X108" s="58">
        <f>SUM(X103,X105:X107)</f>
        <v>106.58699999999997</v>
      </c>
      <c r="Y108" s="58">
        <f>SUM(Y103,Y105:Y107)</f>
        <v>108.68200000000002</v>
      </c>
      <c r="Z108" s="58">
        <f>SUM(Z103,Z105:Z107)</f>
        <v>108.49000000000001</v>
      </c>
      <c r="AA108" s="58">
        <f>SUM(AA103,AA105:AA107)</f>
        <v>109.19300000000003</v>
      </c>
      <c r="AB108" s="57">
        <f>SUM(X108:AA108)</f>
        <v>432.95200000000006</v>
      </c>
      <c r="AC108" s="58">
        <f>SUM(AC103,AC105:AC107)</f>
        <v>97.272999999999996</v>
      </c>
      <c r="AD108" s="354"/>
    </row>
    <row r="109" spans="2:30" s="10" customFormat="1" ht="15" customHeight="1">
      <c r="B109" s="197"/>
      <c r="C109" s="197"/>
      <c r="D109" s="198"/>
      <c r="E109" s="198"/>
      <c r="F109" s="198"/>
      <c r="G109" s="198"/>
      <c r="H109" s="198"/>
      <c r="I109" s="198"/>
      <c r="J109" s="198"/>
      <c r="K109" s="198"/>
      <c r="L109" s="198"/>
      <c r="M109" s="198"/>
      <c r="N109" s="198"/>
      <c r="O109" s="198"/>
      <c r="P109" s="198"/>
      <c r="Q109" s="198"/>
      <c r="R109" s="198"/>
      <c r="S109" s="198"/>
      <c r="T109" s="198"/>
      <c r="U109" s="198"/>
      <c r="V109" s="198"/>
      <c r="W109" s="198"/>
      <c r="X109" s="198"/>
      <c r="Y109" s="335"/>
      <c r="Z109" s="335"/>
      <c r="AA109" s="198"/>
      <c r="AB109" s="198"/>
      <c r="AC109" s="198"/>
    </row>
    <row r="110" spans="2:30" s="10" customFormat="1" ht="15" customHeight="1">
      <c r="B110" s="197"/>
      <c r="C110" s="197"/>
      <c r="D110" s="198"/>
      <c r="E110" s="198"/>
      <c r="F110" s="198"/>
      <c r="G110" s="198"/>
      <c r="H110" s="198"/>
      <c r="I110" s="198"/>
      <c r="J110" s="198"/>
      <c r="K110" s="198"/>
      <c r="L110" s="198"/>
      <c r="M110" s="198"/>
      <c r="N110" s="198"/>
      <c r="O110" s="198"/>
      <c r="P110" s="198"/>
      <c r="Q110" s="198"/>
      <c r="R110" s="198"/>
      <c r="S110" s="198"/>
      <c r="T110" s="198"/>
      <c r="U110" s="198"/>
      <c r="V110" s="198"/>
      <c r="W110" s="198"/>
      <c r="X110" s="198"/>
      <c r="Y110" s="335"/>
      <c r="Z110" s="335"/>
      <c r="AA110" s="198"/>
      <c r="AB110" s="198"/>
      <c r="AC110" s="198"/>
    </row>
    <row r="111" spans="2:30" ht="15" customHeight="1">
      <c r="B111" s="204" t="s">
        <v>82</v>
      </c>
      <c r="C111" s="204"/>
      <c r="D111" s="174"/>
      <c r="E111" s="174"/>
      <c r="F111" s="174"/>
      <c r="G111" s="174"/>
      <c r="H111" s="174"/>
      <c r="I111" s="174"/>
      <c r="J111" s="174"/>
      <c r="K111" s="174"/>
      <c r="L111" s="174"/>
      <c r="M111" s="174"/>
      <c r="N111" s="174"/>
      <c r="O111" s="174"/>
      <c r="P111" s="174"/>
      <c r="Q111" s="174"/>
      <c r="R111" s="174"/>
      <c r="S111" s="174"/>
      <c r="T111" s="174"/>
      <c r="U111" s="174"/>
      <c r="V111" s="174"/>
      <c r="W111" s="174"/>
      <c r="X111" s="174"/>
      <c r="Y111" s="44"/>
      <c r="Z111" s="44"/>
      <c r="AA111" s="174"/>
      <c r="AB111" s="174"/>
      <c r="AC111" s="174"/>
    </row>
    <row r="112" spans="2:30" ht="15" customHeight="1">
      <c r="B112" s="101" t="s">
        <v>223</v>
      </c>
      <c r="C112" s="101"/>
      <c r="D112" s="206">
        <f t="shared" ref="D112:T112" si="139">D61</f>
        <v>118.992</v>
      </c>
      <c r="E112" s="206">
        <f t="shared" si="139"/>
        <v>122.60499999999999</v>
      </c>
      <c r="F112" s="206">
        <f t="shared" si="139"/>
        <v>108.77200000000002</v>
      </c>
      <c r="G112" s="206">
        <f t="shared" si="139"/>
        <v>109.40000000000009</v>
      </c>
      <c r="H112" s="148">
        <f t="shared" si="139"/>
        <v>459.76900000000012</v>
      </c>
      <c r="I112" s="206">
        <f t="shared" si="139"/>
        <v>171.42199999999997</v>
      </c>
      <c r="J112" s="206">
        <f t="shared" si="139"/>
        <v>142.03900000000004</v>
      </c>
      <c r="K112" s="206">
        <f t="shared" si="139"/>
        <v>90.15</v>
      </c>
      <c r="L112" s="206">
        <f t="shared" si="139"/>
        <v>55.961000000000013</v>
      </c>
      <c r="M112" s="148">
        <f t="shared" si="139"/>
        <v>459.572</v>
      </c>
      <c r="N112" s="206">
        <f t="shared" si="139"/>
        <v>163.32599999999999</v>
      </c>
      <c r="O112" s="206">
        <f t="shared" si="139"/>
        <v>18.718000000000018</v>
      </c>
      <c r="P112" s="206">
        <f t="shared" si="139"/>
        <v>176.79599999999999</v>
      </c>
      <c r="Q112" s="206">
        <f t="shared" si="139"/>
        <v>134.60000000000002</v>
      </c>
      <c r="R112" s="148">
        <f t="shared" si="139"/>
        <v>493.44000000000005</v>
      </c>
      <c r="S112" s="206">
        <f t="shared" si="139"/>
        <v>165.40100000000001</v>
      </c>
      <c r="T112" s="206">
        <f t="shared" si="139"/>
        <v>138.83299999999997</v>
      </c>
      <c r="U112" s="206">
        <f t="shared" ref="U112:W112" si="140">U61</f>
        <v>136.76300000000001</v>
      </c>
      <c r="V112" s="206">
        <f t="shared" si="140"/>
        <v>121.01900000000003</v>
      </c>
      <c r="W112" s="148">
        <f t="shared" si="140"/>
        <v>562.01599999999996</v>
      </c>
      <c r="X112" s="206">
        <f t="shared" ref="X112:Y112" si="141">X61</f>
        <v>110.407</v>
      </c>
      <c r="Y112" s="206">
        <f t="shared" si="141"/>
        <v>81.912999999999968</v>
      </c>
      <c r="Z112" s="206">
        <f t="shared" ref="Z112:AB112" si="142">Z61</f>
        <v>113.46</v>
      </c>
      <c r="AA112" s="206">
        <f t="shared" si="142"/>
        <v>57.637</v>
      </c>
      <c r="AB112" s="148">
        <f t="shared" si="142"/>
        <v>363.41699999999997</v>
      </c>
      <c r="AC112" s="206">
        <f>AC61</f>
        <v>-151.411</v>
      </c>
      <c r="AD112" s="355"/>
    </row>
    <row r="113" spans="2:30" ht="15" customHeight="1">
      <c r="B113" s="41" t="s">
        <v>3</v>
      </c>
      <c r="C113" s="41"/>
      <c r="D113" s="174"/>
      <c r="E113" s="174"/>
      <c r="F113" s="174"/>
      <c r="G113" s="174"/>
      <c r="H113" s="56"/>
      <c r="I113" s="174"/>
      <c r="J113" s="174"/>
      <c r="K113" s="174"/>
      <c r="L113" s="174"/>
      <c r="M113" s="56"/>
      <c r="N113" s="174"/>
      <c r="O113" s="174"/>
      <c r="P113" s="174"/>
      <c r="Q113" s="174"/>
      <c r="R113" s="56"/>
      <c r="S113" s="174"/>
      <c r="T113" s="174"/>
      <c r="U113" s="174"/>
      <c r="V113" s="174"/>
      <c r="W113" s="56"/>
      <c r="X113" s="174"/>
      <c r="Y113" s="174"/>
      <c r="Z113" s="174"/>
      <c r="AA113" s="174"/>
      <c r="AB113" s="56"/>
      <c r="AC113" s="174"/>
    </row>
    <row r="114" spans="2:30" ht="15" customHeight="1">
      <c r="B114" s="205" t="s">
        <v>222</v>
      </c>
      <c r="C114" s="59"/>
      <c r="D114" s="174">
        <f t="shared" ref="D114:G120" si="143">D63</f>
        <v>8.5190000000000001</v>
      </c>
      <c r="E114" s="174">
        <f t="shared" si="143"/>
        <v>5.3070000000000004</v>
      </c>
      <c r="F114" s="174">
        <f t="shared" si="143"/>
        <v>0.372</v>
      </c>
      <c r="G114" s="174">
        <f t="shared" si="143"/>
        <v>0.64400000000000002</v>
      </c>
      <c r="H114" s="56">
        <f>SUM(D114:G114)</f>
        <v>14.842000000000001</v>
      </c>
      <c r="I114" s="174">
        <f t="shared" ref="I114:L120" si="144">I63</f>
        <v>0.76300000000000001</v>
      </c>
      <c r="J114" s="174">
        <f t="shared" si="144"/>
        <v>0.76300000000000001</v>
      </c>
      <c r="K114" s="174">
        <f t="shared" si="144"/>
        <v>0.71799999999999997</v>
      </c>
      <c r="L114" s="174">
        <f t="shared" si="144"/>
        <v>0.53600000000000003</v>
      </c>
      <c r="M114" s="56">
        <f>SUM(I114:L114)</f>
        <v>2.78</v>
      </c>
      <c r="N114" s="174">
        <f t="shared" ref="N114:Q120" si="145">N63</f>
        <v>0.89800000000000002</v>
      </c>
      <c r="O114" s="174">
        <f t="shared" si="145"/>
        <v>0.51300000000000001</v>
      </c>
      <c r="P114" s="174">
        <f t="shared" si="145"/>
        <v>0.35699999999999998</v>
      </c>
      <c r="Q114" s="174">
        <f t="shared" si="145"/>
        <v>0.81200000000000006</v>
      </c>
      <c r="R114" s="56">
        <f>SUM(N114:Q114)</f>
        <v>2.58</v>
      </c>
      <c r="S114" s="174">
        <f t="shared" ref="S114:T120" si="146">S63</f>
        <v>1.171</v>
      </c>
      <c r="T114" s="174">
        <f t="shared" si="146"/>
        <v>0.95099999999999996</v>
      </c>
      <c r="U114" s="174">
        <f t="shared" ref="U114:V114" si="147">U63</f>
        <v>0.33300000000000002</v>
      </c>
      <c r="V114" s="174">
        <f t="shared" si="147"/>
        <v>0.10100000000000001</v>
      </c>
      <c r="W114" s="56">
        <f>SUM(S114:V114)</f>
        <v>2.556</v>
      </c>
      <c r="X114" s="174">
        <f t="shared" ref="X114:Y114" si="148">X63</f>
        <v>0.53300000000000003</v>
      </c>
      <c r="Y114" s="174">
        <f t="shared" si="148"/>
        <v>0.41299999999999998</v>
      </c>
      <c r="Z114" s="174">
        <f t="shared" ref="Z114:AA114" si="149">Z63</f>
        <v>1.0269999999999999</v>
      </c>
      <c r="AA114" s="174">
        <f t="shared" si="149"/>
        <v>7.0999999999999994E-2</v>
      </c>
      <c r="AB114" s="56">
        <f>SUM(X114:AA114)</f>
        <v>2.044</v>
      </c>
      <c r="AC114" s="174">
        <f t="shared" ref="AC114:AC120" si="150">AC63</f>
        <v>-0.68600000000000005</v>
      </c>
      <c r="AD114" s="355"/>
    </row>
    <row r="115" spans="2:30" ht="15" customHeight="1">
      <c r="B115" s="45" t="s">
        <v>112</v>
      </c>
      <c r="C115" s="45"/>
      <c r="D115" s="174">
        <f t="shared" si="143"/>
        <v>0</v>
      </c>
      <c r="E115" s="174">
        <f t="shared" si="143"/>
        <v>0</v>
      </c>
      <c r="F115" s="174">
        <f t="shared" si="143"/>
        <v>0</v>
      </c>
      <c r="G115" s="174">
        <f t="shared" si="143"/>
        <v>0</v>
      </c>
      <c r="H115" s="56">
        <f t="shared" ref="H115:H120" si="151">SUM(D115:G115)</f>
        <v>0</v>
      </c>
      <c r="I115" s="174">
        <f t="shared" si="144"/>
        <v>0</v>
      </c>
      <c r="J115" s="174">
        <f t="shared" si="144"/>
        <v>0</v>
      </c>
      <c r="K115" s="174">
        <f t="shared" si="144"/>
        <v>0</v>
      </c>
      <c r="L115" s="174">
        <f t="shared" si="144"/>
        <v>0</v>
      </c>
      <c r="M115" s="56">
        <f t="shared" ref="M115:M125" si="152">SUM(I115:L115)</f>
        <v>0</v>
      </c>
      <c r="N115" s="174">
        <f t="shared" si="145"/>
        <v>0</v>
      </c>
      <c r="O115" s="174">
        <f t="shared" si="145"/>
        <v>92.022000000000006</v>
      </c>
      <c r="P115" s="174">
        <f t="shared" si="145"/>
        <v>0</v>
      </c>
      <c r="Q115" s="174">
        <f t="shared" si="145"/>
        <v>-10.91</v>
      </c>
      <c r="R115" s="56">
        <f t="shared" ref="R115:R125" si="153">SUM(N115:Q115)</f>
        <v>81.112000000000009</v>
      </c>
      <c r="S115" s="174">
        <f t="shared" si="146"/>
        <v>0</v>
      </c>
      <c r="T115" s="174">
        <f t="shared" si="146"/>
        <v>0</v>
      </c>
      <c r="U115" s="174">
        <f t="shared" ref="U115:V115" si="154">U64</f>
        <v>0</v>
      </c>
      <c r="V115" s="174">
        <f t="shared" si="154"/>
        <v>0</v>
      </c>
      <c r="W115" s="56">
        <f t="shared" ref="W115:W125" si="155">SUM(S115:V115)</f>
        <v>0</v>
      </c>
      <c r="X115" s="174">
        <f t="shared" ref="X115:Y115" si="156">X64</f>
        <v>0</v>
      </c>
      <c r="Y115" s="174">
        <f t="shared" si="156"/>
        <v>0</v>
      </c>
      <c r="Z115" s="174">
        <f t="shared" ref="Z115:AA115" si="157">Z64</f>
        <v>0</v>
      </c>
      <c r="AA115" s="174">
        <f t="shared" si="157"/>
        <v>0</v>
      </c>
      <c r="AB115" s="56">
        <f t="shared" ref="AB115:AB125" si="158">SUM(X115:AA115)</f>
        <v>0</v>
      </c>
      <c r="AC115" s="174">
        <f t="shared" si="150"/>
        <v>0</v>
      </c>
      <c r="AD115" s="355"/>
    </row>
    <row r="116" spans="2:30" ht="15" customHeight="1">
      <c r="B116" s="45" t="s">
        <v>87</v>
      </c>
      <c r="C116" s="45"/>
      <c r="D116" s="174">
        <f t="shared" si="143"/>
        <v>21.675000000000001</v>
      </c>
      <c r="E116" s="174">
        <f t="shared" si="143"/>
        <v>23.210999999999999</v>
      </c>
      <c r="F116" s="174">
        <f t="shared" si="143"/>
        <v>31.384</v>
      </c>
      <c r="G116" s="174">
        <f t="shared" si="143"/>
        <v>31.850999999999999</v>
      </c>
      <c r="H116" s="56">
        <f t="shared" si="151"/>
        <v>108.121</v>
      </c>
      <c r="I116" s="174">
        <f t="shared" si="144"/>
        <v>34.130000000000003</v>
      </c>
      <c r="J116" s="174">
        <f t="shared" si="144"/>
        <v>34.018000000000001</v>
      </c>
      <c r="K116" s="174">
        <f t="shared" si="144"/>
        <v>39.43</v>
      </c>
      <c r="L116" s="174">
        <f t="shared" si="144"/>
        <v>35.847000000000001</v>
      </c>
      <c r="M116" s="56">
        <f t="shared" si="152"/>
        <v>143.42500000000001</v>
      </c>
      <c r="N116" s="174">
        <f t="shared" si="145"/>
        <v>35.180999999999997</v>
      </c>
      <c r="O116" s="174">
        <f t="shared" si="145"/>
        <v>20.259</v>
      </c>
      <c r="P116" s="174">
        <f t="shared" si="145"/>
        <v>20.225999999999999</v>
      </c>
      <c r="Q116" s="174">
        <f t="shared" si="145"/>
        <v>20.193999999999999</v>
      </c>
      <c r="R116" s="56">
        <f t="shared" si="153"/>
        <v>95.86</v>
      </c>
      <c r="S116" s="174">
        <f t="shared" si="146"/>
        <v>17.59</v>
      </c>
      <c r="T116" s="174">
        <f t="shared" si="146"/>
        <v>17.588000000000001</v>
      </c>
      <c r="U116" s="174">
        <f t="shared" ref="U116:V116" si="159">U65</f>
        <v>16.407</v>
      </c>
      <c r="V116" s="174">
        <f t="shared" si="159"/>
        <v>16.422999999999998</v>
      </c>
      <c r="W116" s="56">
        <f t="shared" si="155"/>
        <v>68.007999999999996</v>
      </c>
      <c r="X116" s="174">
        <f t="shared" ref="X116:Y116" si="160">X65</f>
        <v>15.984</v>
      </c>
      <c r="Y116" s="174">
        <f t="shared" si="160"/>
        <v>16.010999999999999</v>
      </c>
      <c r="Z116" s="174">
        <f t="shared" ref="Z116:AA116" si="161">Z65</f>
        <v>15.976000000000001</v>
      </c>
      <c r="AA116" s="174">
        <f t="shared" si="161"/>
        <v>16.633000000000003</v>
      </c>
      <c r="AB116" s="56">
        <f t="shared" si="158"/>
        <v>64.603999999999999</v>
      </c>
      <c r="AC116" s="174">
        <f t="shared" si="150"/>
        <v>16.800999999999998</v>
      </c>
    </row>
    <row r="117" spans="2:30" ht="15" customHeight="1">
      <c r="B117" s="205" t="s">
        <v>89</v>
      </c>
      <c r="C117" s="205"/>
      <c r="D117" s="174">
        <f t="shared" si="143"/>
        <v>0</v>
      </c>
      <c r="E117" s="174">
        <f t="shared" si="143"/>
        <v>0</v>
      </c>
      <c r="F117" s="174">
        <f t="shared" si="143"/>
        <v>8.8879999999999999</v>
      </c>
      <c r="G117" s="174">
        <f t="shared" si="143"/>
        <v>0.36799999999999999</v>
      </c>
      <c r="H117" s="56">
        <f t="shared" si="151"/>
        <v>9.2560000000000002</v>
      </c>
      <c r="I117" s="174">
        <f t="shared" si="144"/>
        <v>0.124</v>
      </c>
      <c r="J117" s="174">
        <f t="shared" si="144"/>
        <v>1.1160000000000001</v>
      </c>
      <c r="K117" s="174">
        <f t="shared" si="144"/>
        <v>0.58299999999999996</v>
      </c>
      <c r="L117" s="174">
        <f t="shared" si="144"/>
        <v>16.463000000000001</v>
      </c>
      <c r="M117" s="56">
        <f t="shared" si="152"/>
        <v>18.286000000000001</v>
      </c>
      <c r="N117" s="174">
        <f t="shared" si="145"/>
        <v>0</v>
      </c>
      <c r="O117" s="174">
        <f t="shared" si="145"/>
        <v>25.304000000000002</v>
      </c>
      <c r="P117" s="174">
        <f t="shared" si="145"/>
        <v>0</v>
      </c>
      <c r="Q117" s="174">
        <f t="shared" si="145"/>
        <v>-1.329</v>
      </c>
      <c r="R117" s="56">
        <f t="shared" si="153"/>
        <v>23.975000000000001</v>
      </c>
      <c r="S117" s="174">
        <f t="shared" si="146"/>
        <v>0</v>
      </c>
      <c r="T117" s="174">
        <f t="shared" si="146"/>
        <v>0</v>
      </c>
      <c r="U117" s="174">
        <f t="shared" ref="U117:V117" si="162">U66</f>
        <v>0</v>
      </c>
      <c r="V117" s="174">
        <f t="shared" si="162"/>
        <v>0</v>
      </c>
      <c r="W117" s="56">
        <f t="shared" si="155"/>
        <v>0</v>
      </c>
      <c r="X117" s="174">
        <f t="shared" ref="X117:Y117" si="163">X66</f>
        <v>-7.2759576141834261E-15</v>
      </c>
      <c r="Y117" s="174">
        <f t="shared" si="163"/>
        <v>-7.2759576141834261E-15</v>
      </c>
      <c r="Z117" s="174">
        <f t="shared" ref="Z117:AA117" si="164">Z66</f>
        <v>0</v>
      </c>
      <c r="AA117" s="174">
        <f t="shared" si="164"/>
        <v>0</v>
      </c>
      <c r="AB117" s="56">
        <f t="shared" si="158"/>
        <v>-1.4551915228366852E-14</v>
      </c>
      <c r="AC117" s="174">
        <f t="shared" si="150"/>
        <v>25.280999999999999</v>
      </c>
    </row>
    <row r="118" spans="2:30" ht="15" customHeight="1">
      <c r="B118" s="205" t="s">
        <v>90</v>
      </c>
      <c r="C118" s="205"/>
      <c r="D118" s="174">
        <f t="shared" si="143"/>
        <v>1.8109999999999999</v>
      </c>
      <c r="E118" s="174">
        <f t="shared" si="143"/>
        <v>2.0529999999999999</v>
      </c>
      <c r="F118" s="174">
        <f t="shared" si="143"/>
        <v>9.35</v>
      </c>
      <c r="G118" s="174">
        <f t="shared" si="143"/>
        <v>1.2230000000000001</v>
      </c>
      <c r="H118" s="56">
        <f t="shared" si="151"/>
        <v>14.436999999999999</v>
      </c>
      <c r="I118" s="174">
        <f t="shared" si="144"/>
        <v>0.108</v>
      </c>
      <c r="J118" s="174">
        <f t="shared" si="144"/>
        <v>0.51600000000000001</v>
      </c>
      <c r="K118" s="174">
        <f t="shared" si="144"/>
        <v>0.09</v>
      </c>
      <c r="L118" s="174">
        <f t="shared" si="144"/>
        <v>6.5000000000000002E-2</v>
      </c>
      <c r="M118" s="56">
        <f t="shared" si="152"/>
        <v>0.77899999999999991</v>
      </c>
      <c r="N118" s="174">
        <f t="shared" si="145"/>
        <v>0</v>
      </c>
      <c r="O118" s="174">
        <f t="shared" si="145"/>
        <v>0</v>
      </c>
      <c r="P118" s="174">
        <f t="shared" si="145"/>
        <v>0</v>
      </c>
      <c r="Q118" s="174">
        <f t="shared" si="145"/>
        <v>0</v>
      </c>
      <c r="R118" s="56">
        <f t="shared" si="153"/>
        <v>0</v>
      </c>
      <c r="S118" s="174">
        <f t="shared" si="146"/>
        <v>0</v>
      </c>
      <c r="T118" s="174">
        <f t="shared" si="146"/>
        <v>0</v>
      </c>
      <c r="U118" s="174">
        <f t="shared" ref="U118:V118" si="165">U67</f>
        <v>0</v>
      </c>
      <c r="V118" s="174">
        <f t="shared" si="165"/>
        <v>3.266</v>
      </c>
      <c r="W118" s="56">
        <f t="shared" si="155"/>
        <v>3.266</v>
      </c>
      <c r="X118" s="174">
        <f t="shared" ref="X118:Y118" si="166">X67</f>
        <v>11.706</v>
      </c>
      <c r="Y118" s="174">
        <f t="shared" si="166"/>
        <v>8.9350000000000005</v>
      </c>
      <c r="Z118" s="174">
        <f t="shared" ref="Z118:AA118" si="167">Z67</f>
        <v>9.6959999999999997</v>
      </c>
      <c r="AA118" s="174">
        <f t="shared" si="167"/>
        <v>10.7</v>
      </c>
      <c r="AB118" s="56">
        <f t="shared" si="158"/>
        <v>41.036999999999992</v>
      </c>
      <c r="AC118" s="174">
        <f t="shared" si="150"/>
        <v>17.827000000000002</v>
      </c>
    </row>
    <row r="119" spans="2:30" ht="15" customHeight="1">
      <c r="B119" s="45" t="s">
        <v>230</v>
      </c>
      <c r="C119" s="45"/>
      <c r="D119" s="174">
        <f t="shared" si="143"/>
        <v>3.4359999999999999</v>
      </c>
      <c r="E119" s="174">
        <f t="shared" si="143"/>
        <v>2.0430000000000001</v>
      </c>
      <c r="F119" s="174">
        <f t="shared" si="143"/>
        <v>9.3179999999999996</v>
      </c>
      <c r="G119" s="174">
        <f t="shared" si="143"/>
        <v>1.9119999999999999</v>
      </c>
      <c r="H119" s="56">
        <f t="shared" si="151"/>
        <v>16.709</v>
      </c>
      <c r="I119" s="174">
        <f t="shared" si="144"/>
        <v>-3.8460000000000001</v>
      </c>
      <c r="J119" s="174">
        <f t="shared" si="144"/>
        <v>1.901</v>
      </c>
      <c r="K119" s="174">
        <f t="shared" si="144"/>
        <v>7.0339999999999998</v>
      </c>
      <c r="L119" s="174">
        <f t="shared" si="144"/>
        <v>41.905999999999999</v>
      </c>
      <c r="M119" s="56">
        <f t="shared" si="152"/>
        <v>46.994999999999997</v>
      </c>
      <c r="N119" s="174">
        <f t="shared" si="145"/>
        <v>3.5009999999999999</v>
      </c>
      <c r="O119" s="174">
        <f t="shared" si="145"/>
        <v>0.95799999999999996</v>
      </c>
      <c r="P119" s="174">
        <f t="shared" si="145"/>
        <v>-40.929000000000002</v>
      </c>
      <c r="Q119" s="174">
        <f t="shared" si="145"/>
        <v>0.96299999999999997</v>
      </c>
      <c r="R119" s="56">
        <f t="shared" si="153"/>
        <v>-35.506999999999998</v>
      </c>
      <c r="S119" s="174">
        <f t="shared" si="146"/>
        <v>0.82799999999999996</v>
      </c>
      <c r="T119" s="174">
        <f t="shared" si="146"/>
        <v>1.02</v>
      </c>
      <c r="U119" s="174">
        <f t="shared" ref="U119:V119" si="168">U68</f>
        <v>5.2249999999999996</v>
      </c>
      <c r="V119" s="174">
        <f t="shared" si="168"/>
        <v>1.25</v>
      </c>
      <c r="W119" s="56">
        <f t="shared" si="155"/>
        <v>8.3230000000000004</v>
      </c>
      <c r="X119" s="174">
        <f t="shared" ref="X119:Y119" si="169">X68</f>
        <v>1.4379999999999999</v>
      </c>
      <c r="Y119" s="174">
        <f t="shared" si="169"/>
        <v>1.3859999999999999</v>
      </c>
      <c r="Z119" s="174">
        <f t="shared" ref="Z119:AA119" si="170">Z68</f>
        <v>-24.178999999999998</v>
      </c>
      <c r="AA119" s="174">
        <f t="shared" si="170"/>
        <v>-3.2240000000000002</v>
      </c>
      <c r="AB119" s="56">
        <f t="shared" si="158"/>
        <v>-24.578999999999997</v>
      </c>
      <c r="AC119" s="174">
        <f t="shared" si="150"/>
        <v>1.7410000000000001</v>
      </c>
    </row>
    <row r="120" spans="2:30" ht="15" customHeight="1">
      <c r="B120" s="205" t="s">
        <v>19</v>
      </c>
      <c r="C120" s="205"/>
      <c r="D120" s="174">
        <f t="shared" si="143"/>
        <v>8.7940000000000005</v>
      </c>
      <c r="E120" s="174">
        <f t="shared" si="143"/>
        <v>7.33</v>
      </c>
      <c r="F120" s="174">
        <f t="shared" si="143"/>
        <v>7.2040000000000006</v>
      </c>
      <c r="G120" s="174">
        <f t="shared" si="143"/>
        <v>6.6429999999999998</v>
      </c>
      <c r="H120" s="56">
        <f t="shared" si="151"/>
        <v>29.971000000000004</v>
      </c>
      <c r="I120" s="174">
        <f t="shared" si="144"/>
        <v>10.289</v>
      </c>
      <c r="J120" s="174">
        <f t="shared" si="144"/>
        <v>12.81</v>
      </c>
      <c r="K120" s="174">
        <f t="shared" si="144"/>
        <v>12.913</v>
      </c>
      <c r="L120" s="174">
        <f t="shared" si="144"/>
        <v>12.512</v>
      </c>
      <c r="M120" s="56">
        <f t="shared" si="152"/>
        <v>48.524000000000001</v>
      </c>
      <c r="N120" s="174">
        <f t="shared" si="145"/>
        <v>8.0339999999999989</v>
      </c>
      <c r="O120" s="174">
        <f t="shared" si="145"/>
        <v>14.724</v>
      </c>
      <c r="P120" s="174">
        <f t="shared" si="145"/>
        <v>11.655000000000001</v>
      </c>
      <c r="Q120" s="174">
        <f t="shared" si="145"/>
        <v>10.276</v>
      </c>
      <c r="R120" s="56">
        <f t="shared" si="153"/>
        <v>44.688999999999993</v>
      </c>
      <c r="S120" s="174">
        <f t="shared" si="146"/>
        <v>12.606</v>
      </c>
      <c r="T120" s="174">
        <f t="shared" si="146"/>
        <v>13.593999999999999</v>
      </c>
      <c r="U120" s="174">
        <f t="shared" ref="U120:V120" si="171">U69</f>
        <v>15.244999999999999</v>
      </c>
      <c r="V120" s="174">
        <f t="shared" si="171"/>
        <v>15.818</v>
      </c>
      <c r="W120" s="56">
        <f t="shared" si="155"/>
        <v>57.262999999999998</v>
      </c>
      <c r="X120" s="174">
        <f t="shared" ref="X120:Y120" si="172">X69</f>
        <v>15.693999999999999</v>
      </c>
      <c r="Y120" s="174">
        <f t="shared" si="172"/>
        <v>18.295000000000002</v>
      </c>
      <c r="Z120" s="174">
        <f t="shared" ref="Z120:AA120" si="173">Z69</f>
        <v>17.094000000000001</v>
      </c>
      <c r="AA120" s="174">
        <f t="shared" si="173"/>
        <v>15.802</v>
      </c>
      <c r="AB120" s="56">
        <f t="shared" si="158"/>
        <v>66.885000000000005</v>
      </c>
      <c r="AC120" s="174">
        <f t="shared" si="150"/>
        <v>17.577000000000002</v>
      </c>
    </row>
    <row r="121" spans="2:30" s="15" customFormat="1" ht="15" customHeight="1">
      <c r="B121" s="203" t="s">
        <v>75</v>
      </c>
      <c r="C121" s="94"/>
      <c r="D121" s="153">
        <f>SUM(D112:D120)</f>
        <v>163.22700000000003</v>
      </c>
      <c r="E121" s="153">
        <f>SUM(E112:E120)</f>
        <v>162.54900000000001</v>
      </c>
      <c r="F121" s="153">
        <f>SUM(F112:F120)</f>
        <v>175.28800000000004</v>
      </c>
      <c r="G121" s="153">
        <f>SUM(G112:G120)</f>
        <v>152.04100000000011</v>
      </c>
      <c r="H121" s="152">
        <f t="shared" ref="H121:H125" si="174">SUM(D121:G121)</f>
        <v>653.10500000000025</v>
      </c>
      <c r="I121" s="153">
        <f>SUM(I112:I120)</f>
        <v>212.98999999999995</v>
      </c>
      <c r="J121" s="153">
        <f>SUM(J112:J120)</f>
        <v>193.16300000000007</v>
      </c>
      <c r="K121" s="153">
        <f>SUM(K112:K120)</f>
        <v>150.91800000000001</v>
      </c>
      <c r="L121" s="153">
        <f>SUM(L112:L120)</f>
        <v>163.29000000000002</v>
      </c>
      <c r="M121" s="152">
        <f t="shared" si="152"/>
        <v>720.3610000000001</v>
      </c>
      <c r="N121" s="153">
        <f>SUM(N112:N120)</f>
        <v>210.93999999999997</v>
      </c>
      <c r="O121" s="153">
        <f>SUM(O112:O120)</f>
        <v>172.49800000000002</v>
      </c>
      <c r="P121" s="153">
        <f>SUM(P112:P120)</f>
        <v>168.10499999999999</v>
      </c>
      <c r="Q121" s="153">
        <f>SUM(Q112:Q120)</f>
        <v>154.60600000000002</v>
      </c>
      <c r="R121" s="152">
        <f t="shared" si="153"/>
        <v>706.149</v>
      </c>
      <c r="S121" s="153">
        <f>SUM(S112:S120)</f>
        <v>197.596</v>
      </c>
      <c r="T121" s="153">
        <f>SUM(T112:T120)</f>
        <v>171.98599999999996</v>
      </c>
      <c r="U121" s="153">
        <f>SUM(U112:U120)</f>
        <v>173.97300000000001</v>
      </c>
      <c r="V121" s="153">
        <f>SUM(V112:V120)</f>
        <v>157.87700000000004</v>
      </c>
      <c r="W121" s="152">
        <f t="shared" si="155"/>
        <v>701.43200000000013</v>
      </c>
      <c r="X121" s="153">
        <f>SUM(X112:X120)</f>
        <v>155.76199999999994</v>
      </c>
      <c r="Y121" s="153">
        <f>SUM(Y112:Y120)</f>
        <v>126.95299999999995</v>
      </c>
      <c r="Z121" s="153">
        <f>SUM(Z112:Z120)</f>
        <v>133.07399999999998</v>
      </c>
      <c r="AA121" s="153">
        <f>SUM(AA112:AA120)</f>
        <v>97.619</v>
      </c>
      <c r="AB121" s="152">
        <f t="shared" si="158"/>
        <v>513.4079999999999</v>
      </c>
      <c r="AC121" s="153">
        <f>SUM(AC112:AC120)</f>
        <v>-72.870000000000019</v>
      </c>
    </row>
    <row r="122" spans="2:30" s="15" customFormat="1" ht="15" customHeight="1">
      <c r="B122" s="41" t="s">
        <v>3</v>
      </c>
      <c r="C122" s="41"/>
      <c r="D122" s="206"/>
      <c r="E122" s="206"/>
      <c r="F122" s="206"/>
      <c r="G122" s="206"/>
      <c r="H122" s="148"/>
      <c r="I122" s="206"/>
      <c r="J122" s="206"/>
      <c r="K122" s="206"/>
      <c r="L122" s="206"/>
      <c r="M122" s="148"/>
      <c r="N122" s="206"/>
      <c r="O122" s="206"/>
      <c r="P122" s="206"/>
      <c r="Q122" s="206"/>
      <c r="R122" s="148"/>
      <c r="S122" s="206"/>
      <c r="T122" s="206"/>
      <c r="U122" s="206"/>
      <c r="V122" s="206"/>
      <c r="W122" s="148"/>
      <c r="X122" s="206"/>
      <c r="Y122" s="336"/>
      <c r="Z122" s="336"/>
      <c r="AA122" s="206"/>
      <c r="AB122" s="148"/>
      <c r="AC122" s="206"/>
    </row>
    <row r="123" spans="2:30" ht="15" customHeight="1">
      <c r="B123" s="211" t="str">
        <f>'Consolidated P&amp;L'!B39</f>
        <v>Interest expense, net</v>
      </c>
      <c r="C123" s="211"/>
      <c r="D123" s="174">
        <f>-D27</f>
        <v>-46.453000000000003</v>
      </c>
      <c r="E123" s="174">
        <f>-E27</f>
        <v>-42.609000000000002</v>
      </c>
      <c r="F123" s="174">
        <f>-F27</f>
        <v>-40.581000000000003</v>
      </c>
      <c r="G123" s="174">
        <f>-G27</f>
        <v>-43.654999999999973</v>
      </c>
      <c r="H123" s="56">
        <f t="shared" si="174"/>
        <v>-173.298</v>
      </c>
      <c r="I123" s="174">
        <f>-I27</f>
        <v>-41.201999999999998</v>
      </c>
      <c r="J123" s="174">
        <f>-J27</f>
        <v>-37.21</v>
      </c>
      <c r="K123" s="174">
        <f>-K27</f>
        <v>-38.002000000000002</v>
      </c>
      <c r="L123" s="174">
        <f>-L27</f>
        <v>-41.837000000000003</v>
      </c>
      <c r="M123" s="56">
        <f t="shared" si="152"/>
        <v>-158.25100000000003</v>
      </c>
      <c r="N123" s="174">
        <f>-N27</f>
        <v>-39.561</v>
      </c>
      <c r="O123" s="174">
        <f>-O27</f>
        <v>-38.097000000000001</v>
      </c>
      <c r="P123" s="174">
        <f>-P27</f>
        <v>-38.918999999999997</v>
      </c>
      <c r="Q123" s="174">
        <f>-Q27</f>
        <v>-37.347999999999999</v>
      </c>
      <c r="R123" s="56">
        <f t="shared" si="153"/>
        <v>-153.92500000000001</v>
      </c>
      <c r="S123" s="174">
        <f>-S27</f>
        <v>-38.109000000000002</v>
      </c>
      <c r="T123" s="174">
        <f>-T27</f>
        <v>-39.408999999999999</v>
      </c>
      <c r="U123" s="174">
        <f>-U27</f>
        <v>-39.290999999999997</v>
      </c>
      <c r="V123" s="174">
        <f>-V27</f>
        <v>-40.207999999999998</v>
      </c>
      <c r="W123" s="56">
        <f t="shared" si="155"/>
        <v>-157.017</v>
      </c>
      <c r="X123" s="174">
        <f>-X27</f>
        <v>-38.012999999999998</v>
      </c>
      <c r="Y123" s="174">
        <f>-Y27</f>
        <v>-39.607999999999997</v>
      </c>
      <c r="Z123" s="174">
        <f>-Z27</f>
        <v>-39.743000000000002</v>
      </c>
      <c r="AA123" s="174">
        <f>-AA27</f>
        <v>-39.026999999999987</v>
      </c>
      <c r="AB123" s="56">
        <f t="shared" si="158"/>
        <v>-156.39099999999999</v>
      </c>
      <c r="AC123" s="174">
        <f>-AC27</f>
        <v>-37.442</v>
      </c>
      <c r="AD123" s="354"/>
    </row>
    <row r="124" spans="2:30" ht="15" customHeight="1">
      <c r="B124" s="205" t="s">
        <v>222</v>
      </c>
      <c r="C124" s="59"/>
      <c r="D124" s="174">
        <f>-D114</f>
        <v>-8.5190000000000001</v>
      </c>
      <c r="E124" s="174">
        <f>-E114</f>
        <v>-5.3070000000000004</v>
      </c>
      <c r="F124" s="174">
        <f>-F114</f>
        <v>-0.372</v>
      </c>
      <c r="G124" s="174">
        <f>-G114</f>
        <v>-0.64400000000000002</v>
      </c>
      <c r="H124" s="56">
        <f t="shared" si="174"/>
        <v>-14.842000000000001</v>
      </c>
      <c r="I124" s="174">
        <f>-I114</f>
        <v>-0.76300000000000001</v>
      </c>
      <c r="J124" s="174">
        <f>-J114</f>
        <v>-0.76300000000000001</v>
      </c>
      <c r="K124" s="174">
        <f>-K114</f>
        <v>-0.71799999999999997</v>
      </c>
      <c r="L124" s="174">
        <f>-L114</f>
        <v>-0.53600000000000003</v>
      </c>
      <c r="M124" s="56">
        <f t="shared" si="152"/>
        <v>-2.78</v>
      </c>
      <c r="N124" s="174">
        <f>-N114</f>
        <v>-0.89800000000000002</v>
      </c>
      <c r="O124" s="174">
        <f>-O114</f>
        <v>-0.51300000000000001</v>
      </c>
      <c r="P124" s="174">
        <f>-P114</f>
        <v>-0.35699999999999998</v>
      </c>
      <c r="Q124" s="174">
        <f>-Q114</f>
        <v>-0.81200000000000006</v>
      </c>
      <c r="R124" s="56">
        <f t="shared" si="153"/>
        <v>-2.58</v>
      </c>
      <c r="S124" s="174">
        <f>-S114</f>
        <v>-1.171</v>
      </c>
      <c r="T124" s="174">
        <f>-T114</f>
        <v>-0.95099999999999996</v>
      </c>
      <c r="U124" s="174">
        <f>-U114</f>
        <v>-0.33300000000000002</v>
      </c>
      <c r="V124" s="174">
        <f>-V114</f>
        <v>-0.10100000000000001</v>
      </c>
      <c r="W124" s="56">
        <f t="shared" si="155"/>
        <v>-2.556</v>
      </c>
      <c r="X124" s="174">
        <f>-X114</f>
        <v>-0.53300000000000003</v>
      </c>
      <c r="Y124" s="174">
        <f>-Y114</f>
        <v>-0.41299999999999998</v>
      </c>
      <c r="Z124" s="174">
        <f>-Z114</f>
        <v>-1.0269999999999999</v>
      </c>
      <c r="AA124" s="174">
        <f>-AA114</f>
        <v>-7.0999999999999994E-2</v>
      </c>
      <c r="AB124" s="56">
        <f t="shared" si="158"/>
        <v>-2.044</v>
      </c>
      <c r="AC124" s="174">
        <f>-AC114</f>
        <v>0.68600000000000005</v>
      </c>
      <c r="AD124" s="355"/>
    </row>
    <row r="125" spans="2:30" ht="15" customHeight="1">
      <c r="B125" s="205" t="s">
        <v>233</v>
      </c>
      <c r="C125" s="211"/>
      <c r="D125" s="174">
        <f>-D98</f>
        <v>-0.80100000000000005</v>
      </c>
      <c r="E125" s="174">
        <f>-E98</f>
        <v>-0.80100000000000005</v>
      </c>
      <c r="F125" s="174">
        <f>-F98</f>
        <v>0</v>
      </c>
      <c r="G125" s="174">
        <f>-G98</f>
        <v>0</v>
      </c>
      <c r="H125" s="56">
        <f t="shared" si="174"/>
        <v>-1.6020000000000001</v>
      </c>
      <c r="I125" s="174">
        <f>-I98</f>
        <v>0</v>
      </c>
      <c r="J125" s="174">
        <f>-J98</f>
        <v>0</v>
      </c>
      <c r="K125" s="174">
        <f>-K98</f>
        <v>0</v>
      </c>
      <c r="L125" s="174">
        <f>-L98</f>
        <v>0</v>
      </c>
      <c r="M125" s="56">
        <f t="shared" si="152"/>
        <v>0</v>
      </c>
      <c r="N125" s="174">
        <f>-N98</f>
        <v>0</v>
      </c>
      <c r="O125" s="174">
        <f>-O98</f>
        <v>0</v>
      </c>
      <c r="P125" s="174">
        <f>-P98</f>
        <v>0</v>
      </c>
      <c r="Q125" s="174">
        <f>-Q98</f>
        <v>0</v>
      </c>
      <c r="R125" s="56">
        <f t="shared" si="153"/>
        <v>0</v>
      </c>
      <c r="S125" s="174">
        <f>-S98</f>
        <v>0</v>
      </c>
      <c r="T125" s="174">
        <f>-T98</f>
        <v>0</v>
      </c>
      <c r="U125" s="174">
        <f>-U98</f>
        <v>0</v>
      </c>
      <c r="V125" s="174">
        <f>-V98</f>
        <v>0</v>
      </c>
      <c r="W125" s="56">
        <f t="shared" si="155"/>
        <v>0</v>
      </c>
      <c r="X125" s="174">
        <f>-X98</f>
        <v>0</v>
      </c>
      <c r="Y125" s="174">
        <f>-Y98</f>
        <v>0</v>
      </c>
      <c r="Z125" s="174">
        <f>-Z98</f>
        <v>0</v>
      </c>
      <c r="AA125" s="174">
        <f>-AA98</f>
        <v>0</v>
      </c>
      <c r="AB125" s="56">
        <f t="shared" si="158"/>
        <v>0</v>
      </c>
      <c r="AC125" s="174">
        <f>-AC98</f>
        <v>0</v>
      </c>
    </row>
    <row r="126" spans="2:30" s="101" customFormat="1">
      <c r="B126" s="203" t="s">
        <v>226</v>
      </c>
      <c r="C126" s="94"/>
      <c r="D126" s="210">
        <f t="shared" ref="D126:J126" si="175">SUM(D121:D125)</f>
        <v>107.45400000000002</v>
      </c>
      <c r="E126" s="210">
        <f t="shared" si="175"/>
        <v>113.83199999999999</v>
      </c>
      <c r="F126" s="210">
        <f t="shared" si="175"/>
        <v>134.33500000000004</v>
      </c>
      <c r="G126" s="210">
        <f t="shared" si="175"/>
        <v>107.74200000000013</v>
      </c>
      <c r="H126" s="209">
        <f t="shared" si="175"/>
        <v>463.36300000000028</v>
      </c>
      <c r="I126" s="210">
        <f t="shared" si="175"/>
        <v>171.02499999999995</v>
      </c>
      <c r="J126" s="210">
        <f t="shared" si="175"/>
        <v>155.19000000000005</v>
      </c>
      <c r="K126" s="210">
        <f t="shared" ref="K126:N126" si="176">SUM(K121:K125)</f>
        <v>112.19799999999999</v>
      </c>
      <c r="L126" s="210">
        <f t="shared" si="176"/>
        <v>120.91700000000002</v>
      </c>
      <c r="M126" s="209">
        <f t="shared" si="176"/>
        <v>559.33000000000015</v>
      </c>
      <c r="N126" s="210">
        <f t="shared" si="176"/>
        <v>170.48099999999997</v>
      </c>
      <c r="O126" s="210">
        <f t="shared" ref="O126:S126" si="177">SUM(O121:O125)</f>
        <v>133.88800000000001</v>
      </c>
      <c r="P126" s="210">
        <f t="shared" si="177"/>
        <v>128.82899999999998</v>
      </c>
      <c r="Q126" s="210">
        <f t="shared" si="177"/>
        <v>116.44600000000003</v>
      </c>
      <c r="R126" s="209">
        <f t="shared" si="177"/>
        <v>549.64399999999989</v>
      </c>
      <c r="S126" s="210">
        <f t="shared" si="177"/>
        <v>158.316</v>
      </c>
      <c r="T126" s="210">
        <f t="shared" ref="T126:U126" si="178">SUM(T121:T125)</f>
        <v>131.62599999999998</v>
      </c>
      <c r="U126" s="210">
        <f t="shared" si="178"/>
        <v>134.34900000000002</v>
      </c>
      <c r="V126" s="210">
        <f t="shared" ref="V126:W126" si="179">SUM(V121:V125)</f>
        <v>117.56800000000004</v>
      </c>
      <c r="W126" s="209">
        <f t="shared" si="179"/>
        <v>541.85900000000015</v>
      </c>
      <c r="X126" s="210">
        <f t="shared" ref="X126:Y126" si="180">SUM(X121:X125)</f>
        <v>117.21599999999994</v>
      </c>
      <c r="Y126" s="210">
        <f t="shared" si="180"/>
        <v>86.931999999999945</v>
      </c>
      <c r="Z126" s="210">
        <f t="shared" ref="Z126:AB126" si="181">SUM(Z121:Z125)</f>
        <v>92.303999999999988</v>
      </c>
      <c r="AA126" s="210">
        <f t="shared" si="181"/>
        <v>58.521000000000015</v>
      </c>
      <c r="AB126" s="209">
        <f t="shared" si="181"/>
        <v>354.97299999999996</v>
      </c>
      <c r="AC126" s="210">
        <f>SUM(AC121:AC125)</f>
        <v>-109.626</v>
      </c>
      <c r="AD126" s="355"/>
    </row>
    <row r="127" spans="2:30" s="101" customFormat="1">
      <c r="B127" s="37"/>
      <c r="C127" s="37"/>
      <c r="D127" s="199"/>
      <c r="E127" s="199"/>
      <c r="F127" s="199"/>
      <c r="G127" s="199"/>
      <c r="H127" s="199"/>
      <c r="I127" s="199"/>
      <c r="J127" s="199"/>
      <c r="K127" s="199"/>
      <c r="L127" s="228"/>
      <c r="M127" s="199"/>
      <c r="N127" s="229"/>
      <c r="O127" s="199"/>
      <c r="P127" s="229"/>
      <c r="Q127" s="229"/>
      <c r="R127" s="199"/>
      <c r="S127" s="229"/>
      <c r="T127" s="199"/>
      <c r="U127" s="199"/>
      <c r="V127" s="199"/>
      <c r="W127" s="199"/>
      <c r="X127" s="199"/>
      <c r="Y127" s="199"/>
      <c r="Z127" s="199"/>
      <c r="AA127" s="199"/>
      <c r="AB127" s="199"/>
      <c r="AC127" s="199"/>
    </row>
    <row r="128" spans="2:30">
      <c r="B128" s="130"/>
      <c r="C128" s="130"/>
    </row>
    <row r="129" spans="2:4" ht="14.25">
      <c r="B129" s="31" t="s">
        <v>51</v>
      </c>
      <c r="C129" s="31"/>
      <c r="D129" s="31">
        <f>'Non-GAAP Financial Measures'!$B$57</f>
        <v>43959</v>
      </c>
    </row>
  </sheetData>
  <pageMargins left="0.7" right="0.7" top="0.75" bottom="0.75" header="0.3" footer="0.3"/>
  <pageSetup scale="28" orientation="portrait" r:id="rId1"/>
  <headerFooter>
    <oddHeader>&amp;A</oddHeader>
    <oddFooter>&amp;RPage &amp;P</oddFooter>
  </headerFooter>
  <ignoredErrors>
    <ignoredError sqref="N127:Q127 N4:R6 D32:G32 D7:G29 D45:G96 D34:G34 D98:G126 D97:F97 D4:M6 D127:M127" numberStoredAsText="1"/>
    <ignoredError sqref="I29:L29 N29:Q29 I32:L32 N32:Q32 N10:R28 H31:H33 M31:M33 R31:R33 N34:V35 N43:Q43 H45:H126 H39:H43 W39:W41 W44:W121 W31:W38 W123:W125 S43:W43 R128:R129 R39:R41 R43:R126 I45:L90 N45:Q126 R42 M39:M90 H34:M35 I91:M126 H10:M28 W10:W29 R29 M29 H29 W42" formula="1"/>
    <ignoredError sqref="R127" numberStoredAsText="1"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499984740745262"/>
    <pageSetUpPr fitToPage="1"/>
  </sheetPr>
  <dimension ref="B1:Q851"/>
  <sheetViews>
    <sheetView showGridLines="0" zoomScale="90" zoomScaleNormal="90" zoomScaleSheetLayoutView="100" workbookViewId="0">
      <pane ySplit="4" topLeftCell="A5" activePane="bottomLeft" state="frozen"/>
      <selection activeCell="AN6" sqref="AN6"/>
      <selection pane="bottomLeft" activeCell="K29" sqref="K29"/>
    </sheetView>
  </sheetViews>
  <sheetFormatPr defaultColWidth="9.140625" defaultRowHeight="14.25"/>
  <cols>
    <col min="1" max="1" width="3.7109375" style="3" customWidth="1"/>
    <col min="2" max="2" width="49.85546875" style="3" customWidth="1"/>
    <col min="3" max="3" width="5.7109375" style="3" customWidth="1"/>
    <col min="4" max="7" width="15.7109375" style="3" customWidth="1"/>
    <col min="8" max="8" width="15.7109375" style="4" customWidth="1"/>
    <col min="9" max="9" width="9.7109375" style="3" bestFit="1" customWidth="1"/>
    <col min="10" max="16384" width="9.140625" style="3"/>
  </cols>
  <sheetData>
    <row r="1" spans="2:8">
      <c r="D1" s="73"/>
      <c r="E1" s="73"/>
      <c r="F1" s="73"/>
    </row>
    <row r="2" spans="2:8" ht="26.25">
      <c r="B2" s="5" t="s">
        <v>160</v>
      </c>
      <c r="C2" s="5"/>
      <c r="D2" s="73"/>
      <c r="E2" s="73"/>
      <c r="F2" s="73"/>
    </row>
    <row r="3" spans="2:8">
      <c r="B3" s="6" t="s">
        <v>20</v>
      </c>
      <c r="C3" s="6"/>
      <c r="D3" s="73"/>
      <c r="E3" s="73"/>
      <c r="F3" s="73"/>
    </row>
    <row r="4" spans="2:8" ht="16.5">
      <c r="B4" s="7" t="s">
        <v>55</v>
      </c>
      <c r="C4" s="285"/>
      <c r="D4" s="8"/>
      <c r="E4" s="9"/>
      <c r="F4" s="232"/>
      <c r="G4" s="10"/>
      <c r="H4" s="11"/>
    </row>
    <row r="5" spans="2:8">
      <c r="B5" s="10"/>
      <c r="C5" s="10"/>
      <c r="D5" s="10"/>
      <c r="E5" s="10"/>
      <c r="F5" s="10"/>
      <c r="G5" s="10"/>
      <c r="H5" s="11"/>
    </row>
    <row r="6" spans="2:8" ht="15.75">
      <c r="B6" s="12" t="s">
        <v>161</v>
      </c>
      <c r="C6" s="12"/>
      <c r="D6" s="26"/>
      <c r="E6" s="26"/>
      <c r="F6" s="26"/>
      <c r="G6" s="26"/>
      <c r="H6" s="18"/>
    </row>
    <row r="7" spans="2:8" ht="15.75">
      <c r="B7" s="12"/>
      <c r="C7" s="352"/>
      <c r="D7" s="26"/>
      <c r="E7" s="26"/>
      <c r="F7" s="26"/>
      <c r="G7" s="26"/>
      <c r="H7" s="18"/>
    </row>
    <row r="8" spans="2:8" ht="12.75" customHeight="1">
      <c r="D8" s="13" t="s">
        <v>60</v>
      </c>
      <c r="E8" s="13"/>
      <c r="F8" s="13"/>
      <c r="G8" s="13"/>
      <c r="H8" s="13"/>
    </row>
    <row r="9" spans="2:8" ht="25.5">
      <c r="D9" s="14" t="s">
        <v>42</v>
      </c>
      <c r="E9" s="14" t="s">
        <v>124</v>
      </c>
      <c r="F9" s="14" t="s">
        <v>119</v>
      </c>
      <c r="G9" s="14" t="s">
        <v>7</v>
      </c>
      <c r="H9" s="14" t="s">
        <v>37</v>
      </c>
    </row>
    <row r="10" spans="2:8" ht="15" customHeight="1">
      <c r="B10" s="15" t="s">
        <v>43</v>
      </c>
      <c r="C10" s="15"/>
      <c r="D10" s="16">
        <v>177.489</v>
      </c>
      <c r="E10" s="16">
        <v>17.172999999999998</v>
      </c>
      <c r="F10" s="16">
        <v>-3.5999999999999997E-2</v>
      </c>
      <c r="G10" s="16">
        <v>-75.634</v>
      </c>
      <c r="H10" s="17">
        <f>SUM(D10:G10)</f>
        <v>118.992</v>
      </c>
    </row>
    <row r="11" spans="2:8" ht="15" customHeight="1">
      <c r="B11" s="3" t="s">
        <v>44</v>
      </c>
      <c r="D11" s="16" t="s">
        <v>127</v>
      </c>
      <c r="E11" s="16" t="s">
        <v>127</v>
      </c>
      <c r="F11" s="16" t="s">
        <v>127</v>
      </c>
      <c r="G11" s="16" t="s">
        <v>127</v>
      </c>
      <c r="H11" s="17"/>
    </row>
    <row r="12" spans="2:8" ht="15" customHeight="1">
      <c r="B12" s="19" t="s">
        <v>45</v>
      </c>
      <c r="C12" s="19"/>
      <c r="D12" s="16">
        <v>31.936</v>
      </c>
      <c r="E12" s="16">
        <v>19.27</v>
      </c>
      <c r="F12" s="16">
        <v>7.9109999999999996</v>
      </c>
      <c r="G12" s="16">
        <v>63.241</v>
      </c>
      <c r="H12" s="17">
        <f>SUM(D12:G12)</f>
        <v>122.358</v>
      </c>
    </row>
    <row r="13" spans="2:8" ht="15" customHeight="1">
      <c r="B13" s="375" t="s">
        <v>112</v>
      </c>
      <c r="C13" s="19"/>
      <c r="D13" s="16" t="s">
        <v>127</v>
      </c>
      <c r="E13" s="16" t="s">
        <v>127</v>
      </c>
      <c r="F13" s="16" t="s">
        <v>127</v>
      </c>
      <c r="G13" s="16">
        <v>0</v>
      </c>
      <c r="H13" s="17">
        <f>SUM(D13:G13)</f>
        <v>0</v>
      </c>
    </row>
    <row r="14" spans="2:8" ht="15" customHeight="1">
      <c r="B14" s="19" t="s">
        <v>46</v>
      </c>
      <c r="C14" s="19"/>
      <c r="D14" s="16" t="s">
        <v>127</v>
      </c>
      <c r="E14" s="16" t="s">
        <v>127</v>
      </c>
      <c r="F14" s="16" t="s">
        <v>127</v>
      </c>
      <c r="G14" s="16" t="s">
        <v>127</v>
      </c>
      <c r="H14" s="17"/>
    </row>
    <row r="15" spans="2:8" ht="15" customHeight="1">
      <c r="B15" s="370" t="s">
        <v>96</v>
      </c>
      <c r="C15" s="20"/>
      <c r="D15" s="16">
        <v>16.206</v>
      </c>
      <c r="E15" s="16">
        <v>40.97</v>
      </c>
      <c r="F15" s="16">
        <v>3.9809999999999999</v>
      </c>
      <c r="G15" s="16">
        <v>3.51</v>
      </c>
      <c r="H15" s="17">
        <f t="shared" ref="H15:H23" si="0">SUM(D15:G15)</f>
        <v>64.667000000000002</v>
      </c>
    </row>
    <row r="16" spans="2:8" ht="15" customHeight="1">
      <c r="B16" s="370" t="s">
        <v>89</v>
      </c>
      <c r="C16" s="20"/>
      <c r="D16" s="16" t="s">
        <v>127</v>
      </c>
      <c r="E16" s="16" t="s">
        <v>127</v>
      </c>
      <c r="F16" s="16" t="s">
        <v>127</v>
      </c>
      <c r="G16" s="16">
        <v>0</v>
      </c>
      <c r="H16" s="17">
        <f t="shared" si="0"/>
        <v>0</v>
      </c>
    </row>
    <row r="17" spans="2:8" ht="15" customHeight="1">
      <c r="B17" s="45" t="s">
        <v>232</v>
      </c>
      <c r="C17" s="188"/>
      <c r="D17" s="16" t="s">
        <v>127</v>
      </c>
      <c r="E17" s="16" t="s">
        <v>127</v>
      </c>
      <c r="F17" s="16" t="s">
        <v>127</v>
      </c>
      <c r="G17" s="16">
        <v>0</v>
      </c>
      <c r="H17" s="17">
        <f>SUM(D17:G17)</f>
        <v>0</v>
      </c>
    </row>
    <row r="18" spans="2:8" ht="15" customHeight="1">
      <c r="B18" s="371" t="s">
        <v>94</v>
      </c>
      <c r="C18" s="21"/>
      <c r="D18" s="16">
        <v>11.172000000000001</v>
      </c>
      <c r="E18" s="16" t="s">
        <v>127</v>
      </c>
      <c r="F18" s="16" t="s">
        <v>127</v>
      </c>
      <c r="G18" s="16" t="s">
        <v>127</v>
      </c>
      <c r="H18" s="17">
        <f>SUM(D18:G18)</f>
        <v>11.172000000000001</v>
      </c>
    </row>
    <row r="19" spans="2:8" ht="15" customHeight="1">
      <c r="B19" s="20" t="s">
        <v>19</v>
      </c>
      <c r="C19" s="20"/>
      <c r="D19" s="16" t="s">
        <v>127</v>
      </c>
      <c r="E19" s="16" t="s">
        <v>127</v>
      </c>
      <c r="F19" s="16" t="s">
        <v>127</v>
      </c>
      <c r="G19" s="16">
        <v>3.5329999999999999</v>
      </c>
      <c r="H19" s="17">
        <f t="shared" si="0"/>
        <v>3.5329999999999999</v>
      </c>
    </row>
    <row r="20" spans="2:8" ht="15" customHeight="1">
      <c r="B20" s="15" t="s">
        <v>31</v>
      </c>
      <c r="C20" s="15"/>
      <c r="D20" s="22">
        <f>SUM(D10,D12:D13,D15:D19)</f>
        <v>236.803</v>
      </c>
      <c r="E20" s="22">
        <f>SUM(E10,E12:E13,E15:E19)</f>
        <v>77.412999999999997</v>
      </c>
      <c r="F20" s="22">
        <f>SUM(F10,F12:F13,F15:F19)</f>
        <v>11.856</v>
      </c>
      <c r="G20" s="22">
        <f>SUM(G10,G12:G13,G15:G19)</f>
        <v>-5.3500000000000014</v>
      </c>
      <c r="H20" s="22">
        <f t="shared" si="0"/>
        <v>320.72199999999998</v>
      </c>
    </row>
    <row r="21" spans="2:8" ht="15" customHeight="1">
      <c r="B21" s="24" t="s">
        <v>45</v>
      </c>
      <c r="C21" s="24"/>
      <c r="D21" s="17">
        <f>-D12</f>
        <v>-31.936</v>
      </c>
      <c r="E21" s="17">
        <f>-E12</f>
        <v>-19.27</v>
      </c>
      <c r="F21" s="17">
        <f>-F12</f>
        <v>-7.9109999999999996</v>
      </c>
      <c r="G21" s="17">
        <f>-G12</f>
        <v>-63.241</v>
      </c>
      <c r="H21" s="17">
        <f t="shared" si="0"/>
        <v>-122.358</v>
      </c>
    </row>
    <row r="22" spans="2:8" ht="15" customHeight="1">
      <c r="B22" s="376" t="s">
        <v>222</v>
      </c>
      <c r="C22" s="24"/>
      <c r="D22" s="16">
        <v>8.5190000000000001</v>
      </c>
      <c r="E22" s="16" t="s">
        <v>127</v>
      </c>
      <c r="F22" s="16" t="s">
        <v>127</v>
      </c>
      <c r="G22" s="16" t="s">
        <v>127</v>
      </c>
      <c r="H22" s="17">
        <f t="shared" si="0"/>
        <v>8.5190000000000001</v>
      </c>
    </row>
    <row r="23" spans="2:8" ht="15" customHeight="1">
      <c r="B23" s="376" t="s">
        <v>233</v>
      </c>
      <c r="C23" s="24"/>
      <c r="D23" s="16">
        <v>0.80100000000000005</v>
      </c>
      <c r="E23" s="16" t="s">
        <v>127</v>
      </c>
      <c r="F23" s="16" t="s">
        <v>127</v>
      </c>
      <c r="G23" s="16" t="s">
        <v>127</v>
      </c>
      <c r="H23" s="17">
        <f t="shared" si="0"/>
        <v>0.80100000000000005</v>
      </c>
    </row>
    <row r="24" spans="2:8" ht="15" customHeight="1">
      <c r="B24" s="24" t="s">
        <v>47</v>
      </c>
      <c r="C24" s="24"/>
      <c r="D24" s="16" t="s">
        <v>127</v>
      </c>
      <c r="E24" s="16" t="s">
        <v>127</v>
      </c>
      <c r="F24" s="16" t="s">
        <v>127</v>
      </c>
      <c r="G24" s="16" t="s">
        <v>127</v>
      </c>
      <c r="H24" s="17"/>
    </row>
    <row r="25" spans="2:8" ht="15" customHeight="1">
      <c r="B25" s="375" t="s">
        <v>96</v>
      </c>
      <c r="C25" s="19"/>
      <c r="D25" s="16">
        <v>1.9</v>
      </c>
      <c r="E25" s="16">
        <v>1.5229999999999999</v>
      </c>
      <c r="F25" s="16">
        <v>0.22900000000000001</v>
      </c>
      <c r="G25" s="16">
        <v>21.742000000000001</v>
      </c>
      <c r="H25" s="17">
        <f t="shared" ref="H25:H29" si="1">SUM(D25:G25)</f>
        <v>25.394000000000002</v>
      </c>
    </row>
    <row r="26" spans="2:8" ht="15" customHeight="1">
      <c r="B26" s="375" t="s">
        <v>89</v>
      </c>
      <c r="C26" s="19"/>
      <c r="D26" s="16" t="s">
        <v>127</v>
      </c>
      <c r="E26" s="16" t="s">
        <v>127</v>
      </c>
      <c r="F26" s="16" t="s">
        <v>127</v>
      </c>
      <c r="G26" s="16">
        <v>0</v>
      </c>
      <c r="H26" s="17">
        <f t="shared" si="1"/>
        <v>0</v>
      </c>
    </row>
    <row r="27" spans="2:8" ht="15" customHeight="1">
      <c r="B27" s="375" t="s">
        <v>90</v>
      </c>
      <c r="C27" s="19"/>
      <c r="D27" s="16" t="s">
        <v>127</v>
      </c>
      <c r="E27" s="16" t="s">
        <v>127</v>
      </c>
      <c r="F27" s="16" t="s">
        <v>127</v>
      </c>
      <c r="G27" s="16">
        <v>1.8109999999999999</v>
      </c>
      <c r="H27" s="17">
        <f>SUM(D27:G27)</f>
        <v>1.8109999999999999</v>
      </c>
    </row>
    <row r="28" spans="2:8" ht="15" customHeight="1">
      <c r="B28" s="45" t="s">
        <v>231</v>
      </c>
      <c r="C28" s="187"/>
      <c r="D28" s="16" t="s">
        <v>127</v>
      </c>
      <c r="E28" s="16" t="s">
        <v>127</v>
      </c>
      <c r="F28" s="16" t="s">
        <v>127</v>
      </c>
      <c r="G28" s="16">
        <v>3.4359999999999999</v>
      </c>
      <c r="H28" s="17">
        <f>SUM(D28:G28)</f>
        <v>3.4359999999999999</v>
      </c>
    </row>
    <row r="29" spans="2:8" ht="15" customHeight="1">
      <c r="B29" s="19" t="s">
        <v>19</v>
      </c>
      <c r="C29" s="19"/>
      <c r="D29" s="16" t="s">
        <v>127</v>
      </c>
      <c r="E29" s="16" t="s">
        <v>127</v>
      </c>
      <c r="F29" s="16" t="s">
        <v>127</v>
      </c>
      <c r="G29" s="16">
        <v>5.2610000000000001</v>
      </c>
      <c r="H29" s="17">
        <f t="shared" si="1"/>
        <v>5.2610000000000001</v>
      </c>
    </row>
    <row r="30" spans="2:8" ht="12.75">
      <c r="B30" s="15" t="s">
        <v>2</v>
      </c>
      <c r="C30" s="15"/>
      <c r="D30" s="22">
        <f>SUM(D20,D21:D23,D25:D29)</f>
        <v>216.08699999999999</v>
      </c>
      <c r="E30" s="22">
        <f>SUM(E20,E21:E23,E25:E29)</f>
        <v>59.666000000000004</v>
      </c>
      <c r="F30" s="22">
        <f>SUM(F20,F21:F23,F25:F29)</f>
        <v>4.1740000000000004</v>
      </c>
      <c r="G30" s="22">
        <f>SUM(G20,G21:G23,G25:G29)</f>
        <v>-36.341000000000001</v>
      </c>
      <c r="H30" s="22">
        <f>SUM(D30:G30)</f>
        <v>243.58599999999996</v>
      </c>
    </row>
    <row r="31" spans="2:8" ht="12.75">
      <c r="B31" s="3" t="s">
        <v>145</v>
      </c>
      <c r="D31" s="55"/>
      <c r="E31" s="55"/>
      <c r="F31" s="55"/>
      <c r="G31" s="55"/>
      <c r="H31" s="55"/>
    </row>
    <row r="32" spans="2:8">
      <c r="B32" s="370" t="s">
        <v>96</v>
      </c>
      <c r="C32" s="19"/>
      <c r="D32" s="17">
        <f>SUM(D15,D25)</f>
        <v>18.105999999999998</v>
      </c>
      <c r="E32" s="17">
        <f>SUM(E15,E25)</f>
        <v>42.493000000000002</v>
      </c>
      <c r="F32" s="17">
        <f>SUM(F15,F25)</f>
        <v>4.21</v>
      </c>
      <c r="G32" s="17">
        <f>SUM(G15,G25)</f>
        <v>25.252000000000002</v>
      </c>
      <c r="H32" s="17">
        <f>SUM(D32:G32)</f>
        <v>90.061000000000007</v>
      </c>
    </row>
    <row r="33" spans="2:8">
      <c r="B33" s="371" t="s">
        <v>94</v>
      </c>
      <c r="C33" s="237"/>
      <c r="D33" s="17">
        <f>+D18</f>
        <v>11.172000000000001</v>
      </c>
      <c r="E33" s="17"/>
      <c r="F33" s="17"/>
      <c r="G33" s="17"/>
      <c r="H33" s="17">
        <f>SUM(D33:G33)</f>
        <v>11.172000000000001</v>
      </c>
    </row>
    <row r="34" spans="2:8">
      <c r="B34" s="371" t="s">
        <v>87</v>
      </c>
      <c r="C34" s="237"/>
      <c r="D34" s="17">
        <f>D23</f>
        <v>0.80100000000000005</v>
      </c>
      <c r="E34" s="17"/>
      <c r="F34" s="17"/>
      <c r="G34" s="17">
        <f>-'Consolidated Reconciliations'!D$14</f>
        <v>-21.675000000000001</v>
      </c>
      <c r="H34" s="17">
        <f>SUM(D34:G34)</f>
        <v>-20.874000000000002</v>
      </c>
    </row>
    <row r="35" spans="2:8" ht="13.5" thickBot="1">
      <c r="B35" s="15" t="s">
        <v>131</v>
      </c>
      <c r="C35" s="15"/>
      <c r="D35" s="25">
        <f>D30-D32-D33-D34</f>
        <v>186.00800000000001</v>
      </c>
      <c r="E35" s="25">
        <f t="shared" ref="E35" si="2">E30-E32-E33-E34</f>
        <v>17.173000000000002</v>
      </c>
      <c r="F35" s="25">
        <f t="shared" ref="F35" si="3">F30-F32-F33-F34</f>
        <v>-3.5999999999999588E-2</v>
      </c>
      <c r="G35" s="25">
        <f t="shared" ref="G35" si="4">G30-G32-G33-G34</f>
        <v>-39.918000000000006</v>
      </c>
      <c r="H35" s="25">
        <f t="shared" ref="H35" si="5">H30-H32-H33-H34</f>
        <v>163.22699999999995</v>
      </c>
    </row>
    <row r="36" spans="2:8" ht="15" thickTop="1">
      <c r="D36" s="26"/>
      <c r="E36" s="26"/>
      <c r="F36" s="26"/>
      <c r="G36" s="26"/>
      <c r="H36" s="18"/>
    </row>
    <row r="37" spans="2:8">
      <c r="D37" s="26"/>
      <c r="E37" s="26"/>
      <c r="F37" s="26"/>
      <c r="G37" s="26"/>
      <c r="H37" s="18"/>
    </row>
    <row r="38" spans="2:8" ht="15.75">
      <c r="B38" s="12" t="s">
        <v>162</v>
      </c>
      <c r="C38" s="12"/>
      <c r="D38" s="26"/>
      <c r="E38" s="26"/>
      <c r="F38" s="26"/>
      <c r="G38" s="26"/>
      <c r="H38" s="18"/>
    </row>
    <row r="39" spans="2:8" ht="15.75">
      <c r="B39" s="12"/>
      <c r="C39" s="12"/>
      <c r="D39" s="26"/>
      <c r="E39" s="26"/>
      <c r="F39" s="26"/>
      <c r="G39" s="26"/>
      <c r="H39" s="18"/>
    </row>
    <row r="40" spans="2:8" ht="12.75" customHeight="1">
      <c r="D40" s="13" t="s">
        <v>64</v>
      </c>
      <c r="E40" s="13"/>
      <c r="F40" s="13"/>
      <c r="G40" s="13"/>
      <c r="H40" s="13"/>
    </row>
    <row r="41" spans="2:8" ht="25.5">
      <c r="D41" s="14" t="s">
        <v>42</v>
      </c>
      <c r="E41" s="14" t="s">
        <v>124</v>
      </c>
      <c r="F41" s="14" t="s">
        <v>119</v>
      </c>
      <c r="G41" s="14" t="s">
        <v>7</v>
      </c>
      <c r="H41" s="14" t="s">
        <v>37</v>
      </c>
    </row>
    <row r="42" spans="2:8" ht="12.75">
      <c r="B42" s="15" t="s">
        <v>43</v>
      </c>
      <c r="C42" s="15"/>
      <c r="D42" s="16">
        <v>156.78</v>
      </c>
      <c r="E42" s="16">
        <v>38.749000000000002</v>
      </c>
      <c r="F42" s="16">
        <v>1.7310000000000001</v>
      </c>
      <c r="G42" s="16">
        <v>-74.655000000000001</v>
      </c>
      <c r="H42" s="17">
        <f>SUM(D42:G42)</f>
        <v>122.60499999999999</v>
      </c>
    </row>
    <row r="43" spans="2:8" ht="12.75">
      <c r="B43" s="3" t="s">
        <v>44</v>
      </c>
      <c r="D43" s="16" t="s">
        <v>127</v>
      </c>
      <c r="E43" s="16" t="s">
        <v>127</v>
      </c>
      <c r="F43" s="16" t="s">
        <v>127</v>
      </c>
      <c r="G43" s="16" t="s">
        <v>127</v>
      </c>
      <c r="H43" s="17"/>
    </row>
    <row r="44" spans="2:8" ht="12.75">
      <c r="B44" s="19" t="s">
        <v>45</v>
      </c>
      <c r="C44" s="19"/>
      <c r="D44" s="16">
        <v>36.694000000000003</v>
      </c>
      <c r="E44" s="16">
        <v>16.213999999999999</v>
      </c>
      <c r="F44" s="16">
        <v>8.0760000000000005</v>
      </c>
      <c r="G44" s="16">
        <v>62.375999999999998</v>
      </c>
      <c r="H44" s="17">
        <f>SUM(D44:G44)</f>
        <v>123.36</v>
      </c>
    </row>
    <row r="45" spans="2:8">
      <c r="B45" s="375" t="s">
        <v>112</v>
      </c>
      <c r="C45" s="19"/>
      <c r="D45" s="16" t="s">
        <v>127</v>
      </c>
      <c r="E45" s="16" t="s">
        <v>127</v>
      </c>
      <c r="F45" s="16" t="s">
        <v>127</v>
      </c>
      <c r="G45" s="16">
        <v>0</v>
      </c>
      <c r="H45" s="17">
        <f>SUM(D45:G45)</f>
        <v>0</v>
      </c>
    </row>
    <row r="46" spans="2:8" ht="12.75">
      <c r="B46" s="19" t="s">
        <v>46</v>
      </c>
      <c r="C46" s="19"/>
      <c r="D46" s="16" t="s">
        <v>127</v>
      </c>
      <c r="E46" s="16" t="s">
        <v>127</v>
      </c>
      <c r="F46" s="16" t="s">
        <v>127</v>
      </c>
      <c r="G46" s="16" t="s">
        <v>127</v>
      </c>
      <c r="H46" s="17"/>
    </row>
    <row r="47" spans="2:8">
      <c r="B47" s="370" t="s">
        <v>96</v>
      </c>
      <c r="C47" s="20"/>
      <c r="D47" s="16">
        <v>16.849</v>
      </c>
      <c r="E47" s="16">
        <v>29.821000000000002</v>
      </c>
      <c r="F47" s="16">
        <v>3.694</v>
      </c>
      <c r="G47" s="16">
        <v>2.7149999999999999</v>
      </c>
      <c r="H47" s="17">
        <f t="shared" ref="H47:H55" si="6">SUM(D47:G47)</f>
        <v>53.079000000000008</v>
      </c>
    </row>
    <row r="48" spans="2:8">
      <c r="B48" s="370" t="s">
        <v>89</v>
      </c>
      <c r="C48" s="20"/>
      <c r="D48" s="16" t="s">
        <v>127</v>
      </c>
      <c r="E48" s="16" t="s">
        <v>127</v>
      </c>
      <c r="F48" s="16" t="s">
        <v>127</v>
      </c>
      <c r="G48" s="16">
        <v>0</v>
      </c>
      <c r="H48" s="17">
        <f t="shared" si="6"/>
        <v>0</v>
      </c>
    </row>
    <row r="49" spans="2:8">
      <c r="B49" s="45" t="s">
        <v>232</v>
      </c>
      <c r="C49" s="188"/>
      <c r="D49" s="16" t="s">
        <v>127</v>
      </c>
      <c r="E49" s="16" t="s">
        <v>127</v>
      </c>
      <c r="F49" s="16" t="s">
        <v>127</v>
      </c>
      <c r="G49" s="16">
        <v>0</v>
      </c>
      <c r="H49" s="17">
        <f>SUM(D49:G49)</f>
        <v>0</v>
      </c>
    </row>
    <row r="50" spans="2:8">
      <c r="B50" s="371" t="s">
        <v>94</v>
      </c>
      <c r="C50" s="21"/>
      <c r="D50" s="16">
        <v>10.878</v>
      </c>
      <c r="E50" s="16" t="s">
        <v>127</v>
      </c>
      <c r="F50" s="16" t="s">
        <v>127</v>
      </c>
      <c r="G50" s="16" t="s">
        <v>127</v>
      </c>
      <c r="H50" s="17">
        <f>SUM(D50:G50)</f>
        <v>10.878</v>
      </c>
    </row>
    <row r="51" spans="2:8" ht="12.75">
      <c r="B51" s="20" t="s">
        <v>19</v>
      </c>
      <c r="C51" s="20"/>
      <c r="D51" s="16" t="s">
        <v>127</v>
      </c>
      <c r="E51" s="16" t="s">
        <v>127</v>
      </c>
      <c r="F51" s="16" t="s">
        <v>127</v>
      </c>
      <c r="G51" s="16">
        <v>2.9020000000000001</v>
      </c>
      <c r="H51" s="17">
        <f t="shared" si="6"/>
        <v>2.9020000000000001</v>
      </c>
    </row>
    <row r="52" spans="2:8" ht="12.75">
      <c r="B52" s="15" t="s">
        <v>31</v>
      </c>
      <c r="C52" s="15"/>
      <c r="D52" s="22">
        <f>SUM(D42,D44:D45,D47:D51)</f>
        <v>221.20099999999996</v>
      </c>
      <c r="E52" s="22">
        <f>SUM(E42,E44:E45,E47:E51)</f>
        <v>84.784000000000006</v>
      </c>
      <c r="F52" s="22">
        <f>SUM(F42,F44:F45,F47:F51)</f>
        <v>13.501000000000001</v>
      </c>
      <c r="G52" s="22">
        <f>SUM(G42,G44:G45,G47:G51)</f>
        <v>-6.6620000000000035</v>
      </c>
      <c r="H52" s="22">
        <f t="shared" si="6"/>
        <v>312.82399999999996</v>
      </c>
    </row>
    <row r="53" spans="2:8" ht="12.75">
      <c r="B53" s="24" t="s">
        <v>45</v>
      </c>
      <c r="C53" s="24"/>
      <c r="D53" s="17">
        <f>-D44</f>
        <v>-36.694000000000003</v>
      </c>
      <c r="E53" s="17">
        <f>-E44</f>
        <v>-16.213999999999999</v>
      </c>
      <c r="F53" s="17">
        <f>-F44</f>
        <v>-8.0760000000000005</v>
      </c>
      <c r="G53" s="17">
        <f>-G44</f>
        <v>-62.375999999999998</v>
      </c>
      <c r="H53" s="17">
        <f t="shared" si="6"/>
        <v>-123.36</v>
      </c>
    </row>
    <row r="54" spans="2:8" ht="12.75">
      <c r="B54" s="376" t="s">
        <v>222</v>
      </c>
      <c r="C54" s="24"/>
      <c r="D54" s="16">
        <v>5.3070000000000004</v>
      </c>
      <c r="E54" s="16" t="s">
        <v>127</v>
      </c>
      <c r="F54" s="16" t="s">
        <v>127</v>
      </c>
      <c r="G54" s="16" t="s">
        <v>127</v>
      </c>
      <c r="H54" s="17">
        <f t="shared" si="6"/>
        <v>5.3070000000000004</v>
      </c>
    </row>
    <row r="55" spans="2:8">
      <c r="B55" s="376" t="s">
        <v>233</v>
      </c>
      <c r="C55" s="24"/>
      <c r="D55" s="16">
        <v>0.80100000000000005</v>
      </c>
      <c r="E55" s="16" t="s">
        <v>127</v>
      </c>
      <c r="F55" s="16" t="s">
        <v>127</v>
      </c>
      <c r="G55" s="16" t="s">
        <v>127</v>
      </c>
      <c r="H55" s="17">
        <f t="shared" si="6"/>
        <v>0.80100000000000005</v>
      </c>
    </row>
    <row r="56" spans="2:8" ht="12.75">
      <c r="B56" s="24" t="s">
        <v>47</v>
      </c>
      <c r="C56" s="24"/>
      <c r="D56" s="16" t="s">
        <v>127</v>
      </c>
      <c r="E56" s="16" t="s">
        <v>127</v>
      </c>
      <c r="F56" s="16" t="s">
        <v>127</v>
      </c>
      <c r="G56" s="16" t="s">
        <v>127</v>
      </c>
      <c r="H56" s="17"/>
    </row>
    <row r="57" spans="2:8">
      <c r="B57" s="375" t="s">
        <v>96</v>
      </c>
      <c r="C57" s="19"/>
      <c r="D57" s="16">
        <v>1.89</v>
      </c>
      <c r="E57" s="16">
        <v>1.494</v>
      </c>
      <c r="F57" s="16">
        <v>0.22900000000000001</v>
      </c>
      <c r="G57" s="16">
        <v>19.864000000000001</v>
      </c>
      <c r="H57" s="17">
        <f t="shared" ref="H57:H61" si="7">SUM(D57:G57)</f>
        <v>23.477</v>
      </c>
    </row>
    <row r="58" spans="2:8" ht="15" customHeight="1">
      <c r="B58" s="375" t="s">
        <v>89</v>
      </c>
      <c r="C58" s="19"/>
      <c r="D58" s="16" t="s">
        <v>127</v>
      </c>
      <c r="E58" s="16" t="s">
        <v>127</v>
      </c>
      <c r="F58" s="16" t="s">
        <v>127</v>
      </c>
      <c r="G58" s="16">
        <v>0</v>
      </c>
      <c r="H58" s="17">
        <f t="shared" si="7"/>
        <v>0</v>
      </c>
    </row>
    <row r="59" spans="2:8">
      <c r="B59" s="375" t="s">
        <v>90</v>
      </c>
      <c r="C59" s="19"/>
      <c r="D59" s="16" t="s">
        <v>127</v>
      </c>
      <c r="E59" s="16" t="s">
        <v>127</v>
      </c>
      <c r="F59" s="16" t="s">
        <v>127</v>
      </c>
      <c r="G59" s="16">
        <v>2.0529999999999999</v>
      </c>
      <c r="H59" s="17">
        <f>SUM(D59:G59)</f>
        <v>2.0529999999999999</v>
      </c>
    </row>
    <row r="60" spans="2:8">
      <c r="B60" s="45" t="s">
        <v>231</v>
      </c>
      <c r="C60" s="187"/>
      <c r="D60" s="16" t="s">
        <v>127</v>
      </c>
      <c r="E60" s="16" t="s">
        <v>127</v>
      </c>
      <c r="F60" s="16" t="s">
        <v>127</v>
      </c>
      <c r="G60" s="16">
        <v>2.0430000000000001</v>
      </c>
      <c r="H60" s="17">
        <f>SUM(D60:G60)</f>
        <v>2.0430000000000001</v>
      </c>
    </row>
    <row r="61" spans="2:8" ht="12.75">
      <c r="B61" s="19" t="s">
        <v>19</v>
      </c>
      <c r="C61" s="19"/>
      <c r="D61" s="16" t="s">
        <v>127</v>
      </c>
      <c r="E61" s="16" t="s">
        <v>127</v>
      </c>
      <c r="F61" s="16" t="s">
        <v>127</v>
      </c>
      <c r="G61" s="16">
        <v>4.4279999999999999</v>
      </c>
      <c r="H61" s="17">
        <f t="shared" si="7"/>
        <v>4.4279999999999999</v>
      </c>
    </row>
    <row r="62" spans="2:8" ht="12.75">
      <c r="B62" s="15" t="s">
        <v>2</v>
      </c>
      <c r="C62" s="15"/>
      <c r="D62" s="22">
        <f>SUM(D52,D53:D55,D57:D61)</f>
        <v>192.50499999999991</v>
      </c>
      <c r="E62" s="22">
        <f>SUM(E52,E53:E55,E57:E61)</f>
        <v>70.064000000000007</v>
      </c>
      <c r="F62" s="22">
        <f>SUM(F52,F53:F55,F57:F61)</f>
        <v>5.6540000000000008</v>
      </c>
      <c r="G62" s="22">
        <f>SUM(G52,G53:G55,G57:G61)</f>
        <v>-40.65</v>
      </c>
      <c r="H62" s="22">
        <f>SUM(D62:G62)</f>
        <v>227.57299999999989</v>
      </c>
    </row>
    <row r="63" spans="2:8" ht="12.75">
      <c r="B63" s="3" t="s">
        <v>145</v>
      </c>
      <c r="D63" s="55"/>
      <c r="E63" s="55"/>
      <c r="F63" s="55"/>
      <c r="G63" s="55"/>
      <c r="H63" s="55"/>
    </row>
    <row r="64" spans="2:8">
      <c r="B64" s="370" t="s">
        <v>96</v>
      </c>
      <c r="C64" s="19"/>
      <c r="D64" s="17">
        <f>SUM(D47,D57)</f>
        <v>18.739000000000001</v>
      </c>
      <c r="E64" s="17">
        <f>SUM(E47,E57)</f>
        <v>31.315000000000001</v>
      </c>
      <c r="F64" s="17">
        <f>SUM(F47,F57)</f>
        <v>3.923</v>
      </c>
      <c r="G64" s="17">
        <f>SUM(G47,G57)</f>
        <v>22.579000000000001</v>
      </c>
      <c r="H64" s="17">
        <f>SUM(D64:G64)</f>
        <v>76.556000000000012</v>
      </c>
    </row>
    <row r="65" spans="2:8">
      <c r="B65" s="371" t="s">
        <v>94</v>
      </c>
      <c r="C65" s="237"/>
      <c r="D65" s="17">
        <f>+D50</f>
        <v>10.878</v>
      </c>
      <c r="E65" s="17"/>
      <c r="F65" s="17"/>
      <c r="G65" s="17"/>
      <c r="H65" s="17">
        <f>SUM(D65:G65)</f>
        <v>10.878</v>
      </c>
    </row>
    <row r="66" spans="2:8">
      <c r="B66" s="371" t="s">
        <v>87</v>
      </c>
      <c r="C66" s="237"/>
      <c r="D66" s="17">
        <f>D55</f>
        <v>0.80100000000000005</v>
      </c>
      <c r="E66" s="17"/>
      <c r="F66" s="17"/>
      <c r="G66" s="17">
        <f>-'Consolidated Reconciliations'!E$14</f>
        <v>-23.210999999999999</v>
      </c>
      <c r="H66" s="17">
        <f>SUM(D66:G66)</f>
        <v>-22.41</v>
      </c>
    </row>
    <row r="67" spans="2:8" ht="13.5" thickBot="1">
      <c r="B67" s="15" t="s">
        <v>131</v>
      </c>
      <c r="C67" s="15"/>
      <c r="D67" s="25">
        <f>D62-D64-D65-D66</f>
        <v>162.08699999999993</v>
      </c>
      <c r="E67" s="25">
        <f t="shared" ref="E67" si="8">E62-E64-E65-E66</f>
        <v>38.749000000000009</v>
      </c>
      <c r="F67" s="25">
        <f t="shared" ref="F67" si="9">F62-F64-F65-F66</f>
        <v>1.7310000000000008</v>
      </c>
      <c r="G67" s="25">
        <f t="shared" ref="G67" si="10">G62-G64-G65-G66</f>
        <v>-40.018000000000001</v>
      </c>
      <c r="H67" s="25">
        <f t="shared" ref="H67" si="11">H62-H64-H65-H66</f>
        <v>162.54899999999989</v>
      </c>
    </row>
    <row r="68" spans="2:8" ht="15" thickTop="1">
      <c r="D68" s="26"/>
      <c r="E68" s="26"/>
      <c r="F68" s="26"/>
      <c r="G68" s="26"/>
      <c r="H68" s="18"/>
    </row>
    <row r="69" spans="2:8">
      <c r="D69" s="26"/>
      <c r="E69" s="26"/>
      <c r="F69" s="26"/>
      <c r="G69" s="26"/>
      <c r="H69" s="18"/>
    </row>
    <row r="70" spans="2:8" ht="15.75">
      <c r="B70" s="12" t="s">
        <v>163</v>
      </c>
      <c r="C70" s="12"/>
      <c r="D70" s="26"/>
      <c r="E70" s="26"/>
      <c r="F70" s="26"/>
      <c r="G70" s="26"/>
      <c r="H70" s="18"/>
    </row>
    <row r="71" spans="2:8" ht="15.75">
      <c r="B71" s="12"/>
      <c r="C71" s="12"/>
      <c r="D71" s="26"/>
      <c r="E71" s="26"/>
      <c r="F71" s="26"/>
      <c r="G71" s="26"/>
      <c r="H71" s="18"/>
    </row>
    <row r="72" spans="2:8" ht="12.75" customHeight="1">
      <c r="D72" s="13" t="s">
        <v>66</v>
      </c>
      <c r="E72" s="13"/>
      <c r="F72" s="13"/>
      <c r="G72" s="13"/>
      <c r="H72" s="13"/>
    </row>
    <row r="73" spans="2:8" ht="25.5">
      <c r="D73" s="14" t="s">
        <v>42</v>
      </c>
      <c r="E73" s="14" t="s">
        <v>124</v>
      </c>
      <c r="F73" s="14" t="s">
        <v>119</v>
      </c>
      <c r="G73" s="14" t="s">
        <v>7</v>
      </c>
      <c r="H73" s="14" t="s">
        <v>37</v>
      </c>
    </row>
    <row r="74" spans="2:8" ht="12.75">
      <c r="B74" s="15" t="s">
        <v>43</v>
      </c>
      <c r="C74" s="15"/>
      <c r="D74" s="16">
        <v>187.48400000000001</v>
      </c>
      <c r="E74" s="16">
        <v>39.767000000000003</v>
      </c>
      <c r="F74" s="16">
        <v>2.4609999999999999</v>
      </c>
      <c r="G74" s="16">
        <v>-120.94</v>
      </c>
      <c r="H74" s="17">
        <f>SUM(D74:G74)</f>
        <v>108.77200000000002</v>
      </c>
    </row>
    <row r="75" spans="2:8" ht="12.75">
      <c r="B75" s="3" t="s">
        <v>44</v>
      </c>
      <c r="D75" s="16" t="s">
        <v>127</v>
      </c>
      <c r="E75" s="16" t="s">
        <v>127</v>
      </c>
      <c r="F75" s="16" t="s">
        <v>127</v>
      </c>
      <c r="G75" s="16" t="s">
        <v>127</v>
      </c>
      <c r="H75" s="17"/>
    </row>
    <row r="76" spans="2:8" ht="12.75">
      <c r="B76" s="19" t="s">
        <v>45</v>
      </c>
      <c r="C76" s="19"/>
      <c r="D76" s="16">
        <v>43.344999999999999</v>
      </c>
      <c r="E76" s="16">
        <v>15.737</v>
      </c>
      <c r="F76" s="16">
        <v>7.8</v>
      </c>
      <c r="G76" s="16">
        <v>99.442000000000007</v>
      </c>
      <c r="H76" s="17">
        <f>SUM(D76:G76)</f>
        <v>166.32400000000001</v>
      </c>
    </row>
    <row r="77" spans="2:8">
      <c r="B77" s="375" t="s">
        <v>112</v>
      </c>
      <c r="C77" s="19"/>
      <c r="D77" s="16" t="s">
        <v>127</v>
      </c>
      <c r="E77" s="16" t="s">
        <v>127</v>
      </c>
      <c r="F77" s="16" t="s">
        <v>127</v>
      </c>
      <c r="G77" s="16">
        <v>0</v>
      </c>
      <c r="H77" s="17">
        <f>SUM(D77:G77)</f>
        <v>0</v>
      </c>
    </row>
    <row r="78" spans="2:8" ht="12.75">
      <c r="B78" s="19" t="s">
        <v>46</v>
      </c>
      <c r="C78" s="19"/>
      <c r="D78" s="16" t="s">
        <v>127</v>
      </c>
      <c r="E78" s="16" t="s">
        <v>127</v>
      </c>
      <c r="F78" s="16" t="s">
        <v>127</v>
      </c>
      <c r="G78" s="16" t="s">
        <v>127</v>
      </c>
      <c r="H78" s="17"/>
    </row>
    <row r="79" spans="2:8">
      <c r="B79" s="370" t="s">
        <v>96</v>
      </c>
      <c r="C79" s="20"/>
      <c r="D79" s="16">
        <v>16.651</v>
      </c>
      <c r="E79" s="16">
        <v>30.616</v>
      </c>
      <c r="F79" s="16">
        <v>4.2069999999999999</v>
      </c>
      <c r="G79" s="16">
        <v>7.8599999999999994</v>
      </c>
      <c r="H79" s="17">
        <f t="shared" ref="H79:H87" si="12">SUM(D79:G79)</f>
        <v>59.333999999999996</v>
      </c>
    </row>
    <row r="80" spans="2:8">
      <c r="B80" s="370" t="s">
        <v>89</v>
      </c>
      <c r="C80" s="20"/>
      <c r="D80" s="16" t="s">
        <v>127</v>
      </c>
      <c r="E80" s="16" t="s">
        <v>127</v>
      </c>
      <c r="F80" s="16" t="s">
        <v>127</v>
      </c>
      <c r="G80" s="16">
        <v>0</v>
      </c>
      <c r="H80" s="17">
        <f t="shared" si="12"/>
        <v>0</v>
      </c>
    </row>
    <row r="81" spans="2:8">
      <c r="B81" s="45" t="s">
        <v>232</v>
      </c>
      <c r="C81" s="188"/>
      <c r="D81" s="16" t="s">
        <v>127</v>
      </c>
      <c r="E81" s="16" t="s">
        <v>127</v>
      </c>
      <c r="F81" s="16" t="s">
        <v>127</v>
      </c>
      <c r="G81" s="16">
        <v>0</v>
      </c>
      <c r="H81" s="17">
        <f>SUM(D81:G81)</f>
        <v>0</v>
      </c>
    </row>
    <row r="82" spans="2:8">
      <c r="B82" s="371" t="s">
        <v>94</v>
      </c>
      <c r="C82" s="21"/>
      <c r="D82" s="16">
        <v>9.5250000000000004</v>
      </c>
      <c r="E82" s="16" t="s">
        <v>127</v>
      </c>
      <c r="F82" s="16" t="s">
        <v>127</v>
      </c>
      <c r="G82" s="16" t="s">
        <v>127</v>
      </c>
      <c r="H82" s="17">
        <f>SUM(D82:G82)</f>
        <v>9.5250000000000004</v>
      </c>
    </row>
    <row r="83" spans="2:8" ht="12.75">
      <c r="B83" s="20" t="s">
        <v>19</v>
      </c>
      <c r="C83" s="20"/>
      <c r="D83" s="16" t="s">
        <v>127</v>
      </c>
      <c r="E83" s="16" t="s">
        <v>127</v>
      </c>
      <c r="F83" s="16" t="s">
        <v>127</v>
      </c>
      <c r="G83" s="16">
        <v>2.8530000000000002</v>
      </c>
      <c r="H83" s="17">
        <f t="shared" si="12"/>
        <v>2.8530000000000002</v>
      </c>
    </row>
    <row r="84" spans="2:8" ht="12.75">
      <c r="B84" s="15" t="s">
        <v>31</v>
      </c>
      <c r="C84" s="15"/>
      <c r="D84" s="22">
        <f>SUM(D74,D76:D77,D79:D83)</f>
        <v>257.005</v>
      </c>
      <c r="E84" s="22">
        <f>SUM(E74,E76:E77,E79:E83)</f>
        <v>86.12</v>
      </c>
      <c r="F84" s="22">
        <f>SUM(F74,F76:F77,F79:F83)</f>
        <v>14.468</v>
      </c>
      <c r="G84" s="22">
        <f>SUM(G74,G76:G77,G79:G83)</f>
        <v>-10.784999999999991</v>
      </c>
      <c r="H84" s="22">
        <f t="shared" si="12"/>
        <v>346.80800000000005</v>
      </c>
    </row>
    <row r="85" spans="2:8" ht="12.75">
      <c r="B85" s="24" t="s">
        <v>45</v>
      </c>
      <c r="C85" s="24"/>
      <c r="D85" s="17">
        <f>-D76</f>
        <v>-43.344999999999999</v>
      </c>
      <c r="E85" s="17">
        <f>-E76</f>
        <v>-15.737</v>
      </c>
      <c r="F85" s="17">
        <f>-F76</f>
        <v>-7.8</v>
      </c>
      <c r="G85" s="17">
        <f>-G76</f>
        <v>-99.442000000000007</v>
      </c>
      <c r="H85" s="17">
        <f t="shared" si="12"/>
        <v>-166.32400000000001</v>
      </c>
    </row>
    <row r="86" spans="2:8" ht="12.75">
      <c r="B86" s="376" t="s">
        <v>222</v>
      </c>
      <c r="C86" s="24"/>
      <c r="D86" s="16">
        <v>0.372</v>
      </c>
      <c r="E86" s="16" t="s">
        <v>127</v>
      </c>
      <c r="F86" s="16" t="s">
        <v>127</v>
      </c>
      <c r="G86" s="16" t="s">
        <v>127</v>
      </c>
      <c r="H86" s="17">
        <f t="shared" si="12"/>
        <v>0.372</v>
      </c>
    </row>
    <row r="87" spans="2:8">
      <c r="B87" s="376" t="s">
        <v>233</v>
      </c>
      <c r="C87" s="24"/>
      <c r="D87" s="16">
        <v>0</v>
      </c>
      <c r="E87" s="16" t="s">
        <v>127</v>
      </c>
      <c r="F87" s="16" t="s">
        <v>127</v>
      </c>
      <c r="G87" s="16" t="s">
        <v>127</v>
      </c>
      <c r="H87" s="17">
        <f t="shared" si="12"/>
        <v>0</v>
      </c>
    </row>
    <row r="88" spans="2:8" ht="12.75">
      <c r="B88" s="24" t="s">
        <v>47</v>
      </c>
      <c r="C88" s="24"/>
      <c r="D88" s="16" t="s">
        <v>127</v>
      </c>
      <c r="E88" s="16" t="s">
        <v>127</v>
      </c>
      <c r="F88" s="16" t="s">
        <v>127</v>
      </c>
      <c r="G88" s="16" t="s">
        <v>127</v>
      </c>
      <c r="H88" s="17"/>
    </row>
    <row r="89" spans="2:8">
      <c r="B89" s="375" t="s">
        <v>96</v>
      </c>
      <c r="C89" s="19"/>
      <c r="D89" s="16">
        <v>2.7519999999999998</v>
      </c>
      <c r="E89" s="16">
        <v>1.4610000000000001</v>
      </c>
      <c r="F89" s="16">
        <v>0.21299999999999999</v>
      </c>
      <c r="G89" s="16">
        <v>24.476999999999997</v>
      </c>
      <c r="H89" s="17">
        <f t="shared" ref="H89:H93" si="13">SUM(D89:G89)</f>
        <v>28.902999999999999</v>
      </c>
    </row>
    <row r="90" spans="2:8" ht="15" customHeight="1">
      <c r="B90" s="375" t="s">
        <v>89</v>
      </c>
      <c r="C90" s="19"/>
      <c r="D90" s="16" t="s">
        <v>127</v>
      </c>
      <c r="E90" s="16" t="s">
        <v>127</v>
      </c>
      <c r="F90" s="16" t="s">
        <v>127</v>
      </c>
      <c r="G90" s="16">
        <v>8.8879999999999999</v>
      </c>
      <c r="H90" s="17">
        <f t="shared" si="13"/>
        <v>8.8879999999999999</v>
      </c>
    </row>
    <row r="91" spans="2:8">
      <c r="B91" s="375" t="s">
        <v>90</v>
      </c>
      <c r="C91" s="19"/>
      <c r="D91" s="16" t="s">
        <v>127</v>
      </c>
      <c r="E91" s="16" t="s">
        <v>127</v>
      </c>
      <c r="F91" s="16" t="s">
        <v>127</v>
      </c>
      <c r="G91" s="16">
        <v>9.35</v>
      </c>
      <c r="H91" s="17">
        <f>SUM(D91:G91)</f>
        <v>9.35</v>
      </c>
    </row>
    <row r="92" spans="2:8">
      <c r="B92" s="45" t="s">
        <v>231</v>
      </c>
      <c r="C92" s="187"/>
      <c r="D92" s="16" t="s">
        <v>127</v>
      </c>
      <c r="E92" s="16" t="s">
        <v>127</v>
      </c>
      <c r="F92" s="16" t="s">
        <v>127</v>
      </c>
      <c r="G92" s="16">
        <v>9.3179999999999996</v>
      </c>
      <c r="H92" s="17">
        <f>SUM(D92:G92)</f>
        <v>9.3179999999999996</v>
      </c>
    </row>
    <row r="93" spans="2:8" ht="12.75">
      <c r="B93" s="19" t="s">
        <v>19</v>
      </c>
      <c r="C93" s="19"/>
      <c r="D93" s="16" t="s">
        <v>127</v>
      </c>
      <c r="E93" s="16" t="s">
        <v>127</v>
      </c>
      <c r="F93" s="16" t="s">
        <v>127</v>
      </c>
      <c r="G93" s="16">
        <v>4.351</v>
      </c>
      <c r="H93" s="17">
        <f t="shared" si="13"/>
        <v>4.351</v>
      </c>
    </row>
    <row r="94" spans="2:8" ht="12.75">
      <c r="B94" s="15" t="s">
        <v>2</v>
      </c>
      <c r="C94" s="15"/>
      <c r="D94" s="22">
        <f>SUM(D84,D85:D87,D89:D93)</f>
        <v>216.78400000000002</v>
      </c>
      <c r="E94" s="22">
        <f>SUM(E84,E85:E87,E89:E93)</f>
        <v>71.844000000000008</v>
      </c>
      <c r="F94" s="22">
        <f>SUM(F84,F85:F87,F89:F93)</f>
        <v>6.8810000000000002</v>
      </c>
      <c r="G94" s="22">
        <f>SUM(G84,G85:G87,G89:G93)</f>
        <v>-53.843000000000004</v>
      </c>
      <c r="H94" s="22">
        <f>SUM(D94:G94)</f>
        <v>241.666</v>
      </c>
    </row>
    <row r="95" spans="2:8" ht="12.75">
      <c r="B95" s="3" t="s">
        <v>145</v>
      </c>
      <c r="D95" s="55"/>
      <c r="E95" s="55"/>
      <c r="F95" s="55"/>
      <c r="G95" s="55"/>
      <c r="H95" s="55"/>
    </row>
    <row r="96" spans="2:8">
      <c r="B96" s="370" t="s">
        <v>96</v>
      </c>
      <c r="C96" s="19"/>
      <c r="D96" s="17">
        <f>SUM(D79,D89)</f>
        <v>19.402999999999999</v>
      </c>
      <c r="E96" s="17">
        <f>SUM(E79,E89)</f>
        <v>32.076999999999998</v>
      </c>
      <c r="F96" s="17">
        <f>SUM(F79,F89)</f>
        <v>4.42</v>
      </c>
      <c r="G96" s="17">
        <f>SUM(G79,G89)</f>
        <v>32.336999999999996</v>
      </c>
      <c r="H96" s="17">
        <f>SUM(D96:G96)</f>
        <v>88.236999999999995</v>
      </c>
    </row>
    <row r="97" spans="2:8">
      <c r="B97" s="371" t="s">
        <v>94</v>
      </c>
      <c r="C97" s="237"/>
      <c r="D97" s="17">
        <f>+D82</f>
        <v>9.5250000000000004</v>
      </c>
      <c r="E97" s="17"/>
      <c r="F97" s="17"/>
      <c r="G97" s="17"/>
      <c r="H97" s="17">
        <f>SUM(D97:G97)</f>
        <v>9.5250000000000004</v>
      </c>
    </row>
    <row r="98" spans="2:8">
      <c r="B98" s="371" t="s">
        <v>87</v>
      </c>
      <c r="C98" s="237"/>
      <c r="D98" s="17"/>
      <c r="E98" s="17"/>
      <c r="F98" s="17"/>
      <c r="G98" s="17">
        <f>-'Consolidated Reconciliations'!F$14</f>
        <v>-31.384</v>
      </c>
      <c r="H98" s="17">
        <f>SUM(D98:G98)</f>
        <v>-31.384</v>
      </c>
    </row>
    <row r="99" spans="2:8" ht="13.5" thickBot="1">
      <c r="B99" s="15" t="s">
        <v>131</v>
      </c>
      <c r="C99" s="15"/>
      <c r="D99" s="25">
        <f>D94-D96-D97-D98</f>
        <v>187.85600000000002</v>
      </c>
      <c r="E99" s="25">
        <f t="shared" ref="E99" si="14">E94-E96-E97-E98</f>
        <v>39.76700000000001</v>
      </c>
      <c r="F99" s="25">
        <f t="shared" ref="F99" si="15">F94-F96-F97-F98</f>
        <v>2.4610000000000003</v>
      </c>
      <c r="G99" s="25">
        <f t="shared" ref="G99" si="16">G94-G96-G97-G98</f>
        <v>-54.796000000000006</v>
      </c>
      <c r="H99" s="25">
        <f t="shared" ref="H99" si="17">H94-H96-H97-H98</f>
        <v>175.28800000000001</v>
      </c>
    </row>
    <row r="100" spans="2:8" ht="15" thickTop="1">
      <c r="D100" s="26"/>
      <c r="E100" s="26"/>
      <c r="F100" s="26"/>
      <c r="G100" s="26"/>
      <c r="H100" s="18"/>
    </row>
    <row r="101" spans="2:8">
      <c r="D101" s="26"/>
      <c r="E101" s="26"/>
      <c r="F101" s="26"/>
      <c r="G101" s="26"/>
      <c r="H101" s="18"/>
    </row>
    <row r="102" spans="2:8" ht="15.75">
      <c r="B102" s="12" t="s">
        <v>164</v>
      </c>
      <c r="C102" s="12"/>
      <c r="D102" s="26"/>
      <c r="E102" s="26"/>
      <c r="F102" s="26"/>
      <c r="G102" s="26"/>
      <c r="H102" s="18"/>
    </row>
    <row r="103" spans="2:8" ht="15.75">
      <c r="B103" s="12"/>
      <c r="C103" s="12"/>
      <c r="D103" s="26"/>
      <c r="E103" s="26"/>
      <c r="F103" s="26"/>
      <c r="G103" s="26"/>
      <c r="H103" s="18"/>
    </row>
    <row r="104" spans="2:8" ht="12.75" customHeight="1">
      <c r="D104" s="13" t="s">
        <v>70</v>
      </c>
      <c r="E104" s="13"/>
      <c r="F104" s="13"/>
      <c r="G104" s="13"/>
      <c r="H104" s="13"/>
    </row>
    <row r="105" spans="2:8" ht="25.5">
      <c r="D105" s="14" t="s">
        <v>42</v>
      </c>
      <c r="E105" s="14" t="s">
        <v>124</v>
      </c>
      <c r="F105" s="14" t="s">
        <v>119</v>
      </c>
      <c r="G105" s="14" t="s">
        <v>7</v>
      </c>
      <c r="H105" s="14" t="s">
        <v>37</v>
      </c>
    </row>
    <row r="106" spans="2:8" ht="12.75">
      <c r="B106" s="15" t="s">
        <v>43</v>
      </c>
      <c r="C106" s="15"/>
      <c r="D106" s="16">
        <v>157.292</v>
      </c>
      <c r="E106" s="16">
        <v>38.970999999999997</v>
      </c>
      <c r="F106" s="16">
        <v>2.08</v>
      </c>
      <c r="G106" s="16">
        <v>-88.942999999999927</v>
      </c>
      <c r="H106" s="17">
        <f>SUM(D106:G106)</f>
        <v>109.40000000000009</v>
      </c>
    </row>
    <row r="107" spans="2:8" ht="12.75">
      <c r="B107" s="3" t="s">
        <v>44</v>
      </c>
      <c r="D107" s="16" t="s">
        <v>127</v>
      </c>
      <c r="E107" s="16" t="s">
        <v>127</v>
      </c>
      <c r="F107" s="16" t="s">
        <v>127</v>
      </c>
      <c r="G107" s="16" t="s">
        <v>127</v>
      </c>
      <c r="H107" s="17"/>
    </row>
    <row r="108" spans="2:8" ht="12.75">
      <c r="B108" s="19" t="s">
        <v>45</v>
      </c>
      <c r="C108" s="19"/>
      <c r="D108" s="16">
        <v>44.8</v>
      </c>
      <c r="E108" s="16">
        <v>17.509</v>
      </c>
      <c r="F108" s="16">
        <v>6.6</v>
      </c>
      <c r="G108" s="16">
        <v>76.126000000000005</v>
      </c>
      <c r="H108" s="17">
        <f>SUM(D108:G108)</f>
        <v>145.035</v>
      </c>
    </row>
    <row r="109" spans="2:8">
      <c r="B109" s="375" t="s">
        <v>112</v>
      </c>
      <c r="C109" s="19"/>
      <c r="D109" s="16" t="s">
        <v>127</v>
      </c>
      <c r="E109" s="16" t="s">
        <v>127</v>
      </c>
      <c r="F109" s="16" t="s">
        <v>127</v>
      </c>
      <c r="G109" s="16" t="s">
        <v>127</v>
      </c>
      <c r="H109" s="17">
        <f>SUM(D109:G109)</f>
        <v>0</v>
      </c>
    </row>
    <row r="110" spans="2:8" ht="12.75">
      <c r="B110" s="19" t="s">
        <v>46</v>
      </c>
      <c r="C110" s="19"/>
      <c r="D110" s="16" t="s">
        <v>127</v>
      </c>
      <c r="E110" s="16" t="s">
        <v>127</v>
      </c>
      <c r="F110" s="16" t="s">
        <v>127</v>
      </c>
      <c r="G110" s="16" t="s">
        <v>127</v>
      </c>
      <c r="H110" s="17"/>
    </row>
    <row r="111" spans="2:8">
      <c r="B111" s="370" t="s">
        <v>96</v>
      </c>
      <c r="C111" s="20"/>
      <c r="D111" s="16">
        <v>21.297000000000001</v>
      </c>
      <c r="E111" s="16">
        <v>33.404000000000003</v>
      </c>
      <c r="F111" s="16">
        <v>4.431</v>
      </c>
      <c r="G111" s="16">
        <v>8.3230000000000004</v>
      </c>
      <c r="H111" s="17">
        <f t="shared" ref="H111:H119" si="18">SUM(D111:G111)</f>
        <v>67.455000000000013</v>
      </c>
    </row>
    <row r="112" spans="2:8">
      <c r="B112" s="370" t="s">
        <v>89</v>
      </c>
      <c r="C112" s="20"/>
      <c r="D112" s="16" t="s">
        <v>127</v>
      </c>
      <c r="E112" s="16" t="s">
        <v>127</v>
      </c>
      <c r="F112" s="16" t="s">
        <v>127</v>
      </c>
      <c r="G112" s="16">
        <v>0</v>
      </c>
      <c r="H112" s="17">
        <f t="shared" si="18"/>
        <v>0</v>
      </c>
    </row>
    <row r="113" spans="2:8">
      <c r="B113" s="45" t="s">
        <v>232</v>
      </c>
      <c r="C113" s="188"/>
      <c r="D113" s="16" t="s">
        <v>127</v>
      </c>
      <c r="E113" s="16" t="s">
        <v>127</v>
      </c>
      <c r="F113" s="16" t="s">
        <v>127</v>
      </c>
      <c r="G113" s="16">
        <v>0</v>
      </c>
      <c r="H113" s="17">
        <f>SUM(D113:G113)</f>
        <v>0</v>
      </c>
    </row>
    <row r="114" spans="2:8">
      <c r="B114" s="371" t="s">
        <v>94</v>
      </c>
      <c r="C114" s="21"/>
      <c r="D114" s="16">
        <v>11.946</v>
      </c>
      <c r="E114" s="16" t="s">
        <v>127</v>
      </c>
      <c r="F114" s="16" t="s">
        <v>127</v>
      </c>
      <c r="G114" s="16" t="s">
        <v>127</v>
      </c>
      <c r="H114" s="17">
        <f>SUM(D114:G114)</f>
        <v>11.946</v>
      </c>
    </row>
    <row r="115" spans="2:8" ht="12.75">
      <c r="B115" s="20" t="s">
        <v>19</v>
      </c>
      <c r="C115" s="20"/>
      <c r="D115" s="16" t="s">
        <v>127</v>
      </c>
      <c r="E115" s="16" t="s">
        <v>127</v>
      </c>
      <c r="F115" s="16" t="s">
        <v>127</v>
      </c>
      <c r="G115" s="16">
        <v>2.63</v>
      </c>
      <c r="H115" s="17">
        <f t="shared" si="18"/>
        <v>2.63</v>
      </c>
    </row>
    <row r="116" spans="2:8" ht="12.75">
      <c r="B116" s="15" t="s">
        <v>31</v>
      </c>
      <c r="C116" s="15"/>
      <c r="D116" s="22">
        <f>SUM(D106,D108:D109,D111:D115)</f>
        <v>235.33499999999998</v>
      </c>
      <c r="E116" s="22">
        <f>SUM(E106,E108:E109,E111:E115)</f>
        <v>89.884</v>
      </c>
      <c r="F116" s="22">
        <f>SUM(F106,F108:F109,F111:F115)</f>
        <v>13.111000000000001</v>
      </c>
      <c r="G116" s="22">
        <f>SUM(G106,G108:G109,G111:G115)</f>
        <v>-1.8639999999999217</v>
      </c>
      <c r="H116" s="22">
        <f t="shared" si="18"/>
        <v>336.46600000000007</v>
      </c>
    </row>
    <row r="117" spans="2:8" ht="12.75">
      <c r="B117" s="24" t="s">
        <v>45</v>
      </c>
      <c r="C117" s="24"/>
      <c r="D117" s="17">
        <f>-D108</f>
        <v>-44.8</v>
      </c>
      <c r="E117" s="17">
        <f>-E108</f>
        <v>-17.509</v>
      </c>
      <c r="F117" s="17">
        <f>-F108</f>
        <v>-6.6</v>
      </c>
      <c r="G117" s="17">
        <f>-G108</f>
        <v>-76.126000000000005</v>
      </c>
      <c r="H117" s="17">
        <f t="shared" si="18"/>
        <v>-145.035</v>
      </c>
    </row>
    <row r="118" spans="2:8" ht="12.75">
      <c r="B118" s="376" t="s">
        <v>222</v>
      </c>
      <c r="C118" s="24"/>
      <c r="D118" s="16">
        <v>0.64400000000000002</v>
      </c>
      <c r="E118" s="16" t="s">
        <v>127</v>
      </c>
      <c r="F118" s="16" t="s">
        <v>127</v>
      </c>
      <c r="G118" s="16" t="s">
        <v>127</v>
      </c>
      <c r="H118" s="17">
        <f t="shared" si="18"/>
        <v>0.64400000000000002</v>
      </c>
    </row>
    <row r="119" spans="2:8">
      <c r="B119" s="376" t="s">
        <v>233</v>
      </c>
      <c r="C119" s="24"/>
      <c r="D119" s="16">
        <v>0</v>
      </c>
      <c r="E119" s="16" t="s">
        <v>127</v>
      </c>
      <c r="F119" s="16" t="s">
        <v>127</v>
      </c>
      <c r="G119" s="16" t="s">
        <v>127</v>
      </c>
      <c r="H119" s="17">
        <f t="shared" si="18"/>
        <v>0</v>
      </c>
    </row>
    <row r="120" spans="2:8" ht="12.75">
      <c r="B120" s="24" t="s">
        <v>47</v>
      </c>
      <c r="C120" s="24"/>
      <c r="D120" s="16" t="s">
        <v>127</v>
      </c>
      <c r="E120" s="16" t="s">
        <v>127</v>
      </c>
      <c r="F120" s="16" t="s">
        <v>127</v>
      </c>
      <c r="G120" s="16" t="s">
        <v>127</v>
      </c>
      <c r="H120" s="17"/>
    </row>
    <row r="121" spans="2:8">
      <c r="B121" s="375" t="s">
        <v>96</v>
      </c>
      <c r="C121" s="19"/>
      <c r="D121" s="16">
        <v>2.3580000000000001</v>
      </c>
      <c r="E121" s="16">
        <v>1.4610000000000001</v>
      </c>
      <c r="F121" s="16">
        <v>0.23200000000000001</v>
      </c>
      <c r="G121" s="16">
        <v>25.12</v>
      </c>
      <c r="H121" s="17">
        <f t="shared" ref="H121:H126" si="19">SUM(D121:G121)</f>
        <v>29.170999999999999</v>
      </c>
    </row>
    <row r="122" spans="2:8">
      <c r="B122" s="375" t="s">
        <v>89</v>
      </c>
      <c r="C122" s="19"/>
      <c r="D122" s="16" t="s">
        <v>127</v>
      </c>
      <c r="E122" s="16" t="s">
        <v>127</v>
      </c>
      <c r="F122" s="16" t="s">
        <v>127</v>
      </c>
      <c r="G122" s="16">
        <v>0.36799999999999999</v>
      </c>
      <c r="H122" s="17">
        <f t="shared" si="19"/>
        <v>0.36799999999999999</v>
      </c>
    </row>
    <row r="123" spans="2:8">
      <c r="B123" s="375" t="s">
        <v>90</v>
      </c>
      <c r="C123" s="19"/>
      <c r="D123" s="16" t="s">
        <v>127</v>
      </c>
      <c r="E123" s="16" t="s">
        <v>127</v>
      </c>
      <c r="F123" s="16" t="s">
        <v>127</v>
      </c>
      <c r="G123" s="16">
        <v>1.2230000000000001</v>
      </c>
      <c r="H123" s="17">
        <f>SUM(D123:G123)</f>
        <v>1.2230000000000001</v>
      </c>
    </row>
    <row r="124" spans="2:8">
      <c r="B124" s="45" t="s">
        <v>231</v>
      </c>
      <c r="C124" s="187"/>
      <c r="D124" s="16" t="s">
        <v>127</v>
      </c>
      <c r="E124" s="16" t="s">
        <v>127</v>
      </c>
      <c r="F124" s="16" t="s">
        <v>127</v>
      </c>
      <c r="G124" s="16">
        <v>1.9119999999999999</v>
      </c>
      <c r="H124" s="17">
        <f>SUM(D124:G124)</f>
        <v>1.9119999999999999</v>
      </c>
    </row>
    <row r="125" spans="2:8" ht="12.75">
      <c r="B125" s="19" t="s">
        <v>19</v>
      </c>
      <c r="C125" s="19"/>
      <c r="D125" s="16" t="s">
        <v>127</v>
      </c>
      <c r="E125" s="16" t="s">
        <v>127</v>
      </c>
      <c r="F125" s="16" t="s">
        <v>127</v>
      </c>
      <c r="G125" s="16">
        <v>4.0129999999999999</v>
      </c>
      <c r="H125" s="17">
        <f t="shared" si="19"/>
        <v>4.0129999999999999</v>
      </c>
    </row>
    <row r="126" spans="2:8" ht="12.75">
      <c r="B126" s="15" t="s">
        <v>2</v>
      </c>
      <c r="C126" s="15"/>
      <c r="D126" s="22">
        <f>SUM(D116,D117:D119,D121:D125)</f>
        <v>193.53699999999998</v>
      </c>
      <c r="E126" s="22">
        <f>SUM(E116,E117:E119,E121:E125)</f>
        <v>73.835999999999999</v>
      </c>
      <c r="F126" s="22">
        <f>SUM(F116,F117:F119,F121:F125)</f>
        <v>6.7430000000000012</v>
      </c>
      <c r="G126" s="22">
        <f>SUM(G116,G117:G119,G121:G125)</f>
        <v>-45.353999999999921</v>
      </c>
      <c r="H126" s="22">
        <f t="shared" si="19"/>
        <v>228.76200000000006</v>
      </c>
    </row>
    <row r="127" spans="2:8" ht="12.75">
      <c r="B127" s="3" t="s">
        <v>145</v>
      </c>
      <c r="D127" s="55"/>
      <c r="E127" s="55"/>
      <c r="F127" s="55"/>
      <c r="G127" s="55"/>
      <c r="H127" s="55"/>
    </row>
    <row r="128" spans="2:8">
      <c r="B128" s="370" t="s">
        <v>96</v>
      </c>
      <c r="C128" s="19"/>
      <c r="D128" s="17">
        <f>SUM(D111,D121)</f>
        <v>23.655000000000001</v>
      </c>
      <c r="E128" s="17">
        <f>SUM(E111,E121)</f>
        <v>34.865000000000002</v>
      </c>
      <c r="F128" s="17">
        <f>SUM(F111,F121)</f>
        <v>4.6630000000000003</v>
      </c>
      <c r="G128" s="17">
        <f>SUM(G111,G121)</f>
        <v>33.442999999999998</v>
      </c>
      <c r="H128" s="17">
        <f>SUM(D128:G128)</f>
        <v>96.626000000000005</v>
      </c>
    </row>
    <row r="129" spans="2:8">
      <c r="B129" s="371" t="s">
        <v>94</v>
      </c>
      <c r="C129" s="237"/>
      <c r="D129" s="17">
        <f>+D114</f>
        <v>11.946</v>
      </c>
      <c r="E129" s="17"/>
      <c r="F129" s="17"/>
      <c r="G129" s="17"/>
      <c r="H129" s="17">
        <f>SUM(D129:G129)</f>
        <v>11.946</v>
      </c>
    </row>
    <row r="130" spans="2:8">
      <c r="B130" s="371" t="s">
        <v>87</v>
      </c>
      <c r="C130" s="237"/>
      <c r="D130" s="280"/>
      <c r="E130" s="17"/>
      <c r="F130" s="17"/>
      <c r="G130" s="17">
        <f>-'Consolidated Reconciliations'!G$14</f>
        <v>-31.850999999999999</v>
      </c>
      <c r="H130" s="17">
        <f>SUM(D130:G130)</f>
        <v>-31.850999999999999</v>
      </c>
    </row>
    <row r="131" spans="2:8" ht="13.5" thickBot="1">
      <c r="B131" s="15" t="s">
        <v>131</v>
      </c>
      <c r="C131" s="15"/>
      <c r="D131" s="25">
        <f>D126-D128-D129-D130</f>
        <v>157.93599999999998</v>
      </c>
      <c r="E131" s="25">
        <f t="shared" ref="E131" si="20">E126-E128-E129-E130</f>
        <v>38.970999999999997</v>
      </c>
      <c r="F131" s="25">
        <f t="shared" ref="F131" si="21">F126-F128-F129-F130</f>
        <v>2.080000000000001</v>
      </c>
      <c r="G131" s="25">
        <f t="shared" ref="G131" si="22">G126-G128-G129-G130</f>
        <v>-46.945999999999913</v>
      </c>
      <c r="H131" s="25">
        <f t="shared" ref="H131" si="23">H126-H128-H129-H130</f>
        <v>152.04100000000005</v>
      </c>
    </row>
    <row r="132" spans="2:8" ht="15" thickTop="1">
      <c r="D132" s="26"/>
      <c r="E132" s="26"/>
      <c r="F132" s="26"/>
      <c r="G132" s="26"/>
      <c r="H132" s="18"/>
    </row>
    <row r="133" spans="2:8">
      <c r="D133" s="26"/>
      <c r="E133" s="26"/>
      <c r="F133" s="26"/>
      <c r="G133" s="26"/>
      <c r="H133" s="18"/>
    </row>
    <row r="134" spans="2:8" ht="15.75">
      <c r="B134" s="12" t="s">
        <v>165</v>
      </c>
      <c r="C134" s="12"/>
      <c r="D134" s="26"/>
      <c r="E134" s="26"/>
      <c r="F134" s="26"/>
      <c r="G134" s="26"/>
      <c r="H134" s="18"/>
    </row>
    <row r="135" spans="2:8" ht="15.75">
      <c r="B135" s="12"/>
      <c r="C135" s="12"/>
      <c r="D135" s="26"/>
      <c r="E135" s="26"/>
      <c r="F135" s="26"/>
      <c r="G135" s="26"/>
      <c r="H135" s="18"/>
    </row>
    <row r="136" spans="2:8" ht="12.75" customHeight="1">
      <c r="D136" s="13" t="s">
        <v>69</v>
      </c>
      <c r="E136" s="13"/>
      <c r="F136" s="13"/>
      <c r="G136" s="13"/>
      <c r="H136" s="13"/>
    </row>
    <row r="137" spans="2:8" ht="25.5">
      <c r="D137" s="14" t="s">
        <v>42</v>
      </c>
      <c r="E137" s="14" t="s">
        <v>124</v>
      </c>
      <c r="F137" s="14" t="s">
        <v>119</v>
      </c>
      <c r="G137" s="14" t="s">
        <v>7</v>
      </c>
      <c r="H137" s="14" t="s">
        <v>37</v>
      </c>
    </row>
    <row r="138" spans="2:8" ht="12.75">
      <c r="B138" s="15" t="s">
        <v>43</v>
      </c>
      <c r="C138" s="15"/>
      <c r="D138" s="17">
        <f>D106+D74+D42+D10</f>
        <v>679.04500000000007</v>
      </c>
      <c r="E138" s="17">
        <f>E106+E74+E42+E10</f>
        <v>134.66</v>
      </c>
      <c r="F138" s="17">
        <f>F106+F74+F42+F10</f>
        <v>6.2360000000000007</v>
      </c>
      <c r="G138" s="17">
        <f>G106+G74+G42+G10</f>
        <v>-360.17199999999991</v>
      </c>
      <c r="H138" s="17">
        <f>SUM(D138:G138)</f>
        <v>459.76900000000012</v>
      </c>
    </row>
    <row r="139" spans="2:8" ht="12.75">
      <c r="B139" s="3" t="s">
        <v>44</v>
      </c>
      <c r="D139" s="17" t="s">
        <v>127</v>
      </c>
      <c r="E139" s="17" t="s">
        <v>127</v>
      </c>
      <c r="F139" s="17" t="s">
        <v>127</v>
      </c>
      <c r="G139" s="17" t="s">
        <v>127</v>
      </c>
      <c r="H139" s="17"/>
    </row>
    <row r="140" spans="2:8" ht="12.75">
      <c r="B140" s="19" t="s">
        <v>45</v>
      </c>
      <c r="C140" s="19"/>
      <c r="D140" s="17">
        <f>D108+D76+D44+D12</f>
        <v>156.77500000000001</v>
      </c>
      <c r="E140" s="17">
        <f>E108+E76+E44+E12</f>
        <v>68.73</v>
      </c>
      <c r="F140" s="17">
        <f>F108+F76+F44+F12</f>
        <v>30.387</v>
      </c>
      <c r="G140" s="17">
        <f>G108+G76+G44+G12</f>
        <v>301.185</v>
      </c>
      <c r="H140" s="17">
        <f>SUM(D140:G140)</f>
        <v>557.077</v>
      </c>
    </row>
    <row r="141" spans="2:8">
      <c r="B141" s="375" t="s">
        <v>112</v>
      </c>
      <c r="C141" s="19"/>
      <c r="D141" s="17" t="s">
        <v>127</v>
      </c>
      <c r="E141" s="17" t="s">
        <v>127</v>
      </c>
      <c r="F141" s="17" t="s">
        <v>127</v>
      </c>
      <c r="G141" s="17"/>
      <c r="H141" s="17">
        <f>SUM(D141:G141)</f>
        <v>0</v>
      </c>
    </row>
    <row r="142" spans="2:8" ht="12.75">
      <c r="B142" s="19" t="s">
        <v>46</v>
      </c>
      <c r="C142" s="19"/>
      <c r="D142" s="17" t="s">
        <v>127</v>
      </c>
      <c r="E142" s="17" t="s">
        <v>127</v>
      </c>
      <c r="F142" s="17" t="s">
        <v>127</v>
      </c>
      <c r="G142" s="17" t="s">
        <v>127</v>
      </c>
      <c r="H142" s="17"/>
    </row>
    <row r="143" spans="2:8">
      <c r="B143" s="370" t="s">
        <v>96</v>
      </c>
      <c r="C143" s="20"/>
      <c r="D143" s="17">
        <f>D111+D79+D47+D15</f>
        <v>71.003</v>
      </c>
      <c r="E143" s="17">
        <f>E111+E79+E47+E15</f>
        <v>134.81100000000001</v>
      </c>
      <c r="F143" s="17">
        <f>F111+F79+F47+F15</f>
        <v>16.313000000000002</v>
      </c>
      <c r="G143" s="17">
        <f>G111+G79+G47+G15</f>
        <v>22.408000000000001</v>
      </c>
      <c r="H143" s="17">
        <f t="shared" ref="H143" si="24">SUM(D143:G143)</f>
        <v>244.53500000000003</v>
      </c>
    </row>
    <row r="144" spans="2:8">
      <c r="B144" s="370" t="s">
        <v>89</v>
      </c>
      <c r="C144" s="20"/>
      <c r="D144" s="17" t="s">
        <v>127</v>
      </c>
      <c r="E144" s="17" t="s">
        <v>127</v>
      </c>
      <c r="F144" s="17" t="s">
        <v>127</v>
      </c>
      <c r="G144" s="17"/>
      <c r="H144" s="17">
        <f t="shared" ref="H144" si="25">SUM(D144:G144)</f>
        <v>0</v>
      </c>
    </row>
    <row r="145" spans="2:8">
      <c r="B145" s="45" t="s">
        <v>232</v>
      </c>
      <c r="C145" s="188"/>
      <c r="D145" s="17" t="s">
        <v>127</v>
      </c>
      <c r="E145" s="17" t="s">
        <v>127</v>
      </c>
      <c r="F145" s="17" t="s">
        <v>127</v>
      </c>
      <c r="G145" s="17"/>
      <c r="H145" s="17">
        <f>SUM(D145:G145)</f>
        <v>0</v>
      </c>
    </row>
    <row r="146" spans="2:8">
      <c r="B146" s="371" t="s">
        <v>94</v>
      </c>
      <c r="C146" s="21"/>
      <c r="D146" s="17">
        <f>D114+D82+D50+D18</f>
        <v>43.521000000000001</v>
      </c>
      <c r="E146" s="17" t="s">
        <v>127</v>
      </c>
      <c r="F146" s="17" t="s">
        <v>127</v>
      </c>
      <c r="G146" s="17" t="s">
        <v>127</v>
      </c>
      <c r="H146" s="17">
        <f>SUM(D146:G146)</f>
        <v>43.521000000000001</v>
      </c>
    </row>
    <row r="147" spans="2:8" ht="12.75">
      <c r="B147" s="20" t="s">
        <v>19</v>
      </c>
      <c r="C147" s="20"/>
      <c r="D147" s="17" t="s">
        <v>127</v>
      </c>
      <c r="E147" s="17" t="s">
        <v>127</v>
      </c>
      <c r="F147" s="17" t="s">
        <v>127</v>
      </c>
      <c r="G147" s="17">
        <f>G115+G83+G51+G19</f>
        <v>11.918000000000001</v>
      </c>
      <c r="H147" s="17">
        <f t="shared" ref="H147:H151" si="26">SUM(D147:G147)</f>
        <v>11.918000000000001</v>
      </c>
    </row>
    <row r="148" spans="2:8" ht="12.75">
      <c r="B148" s="15" t="s">
        <v>31</v>
      </c>
      <c r="C148" s="15"/>
      <c r="D148" s="22">
        <f>SUM(D138,D140:D141,D143:D147)</f>
        <v>950.34400000000005</v>
      </c>
      <c r="E148" s="22">
        <f>SUM(E138,E140:E141,E143:E147)</f>
        <v>338.20100000000002</v>
      </c>
      <c r="F148" s="22">
        <f>SUM(F138,F140:F141,F143:F147)</f>
        <v>52.936000000000007</v>
      </c>
      <c r="G148" s="22">
        <f>SUM(G138,G140:G141,G143:G147)</f>
        <v>-24.660999999999909</v>
      </c>
      <c r="H148" s="22">
        <f t="shared" si="26"/>
        <v>1316.8200000000002</v>
      </c>
    </row>
    <row r="149" spans="2:8" ht="12.75">
      <c r="B149" s="24" t="s">
        <v>45</v>
      </c>
      <c r="C149" s="24"/>
      <c r="D149" s="17">
        <f>-D140</f>
        <v>-156.77500000000001</v>
      </c>
      <c r="E149" s="17">
        <f>-E140</f>
        <v>-68.73</v>
      </c>
      <c r="F149" s="17">
        <f>-F140</f>
        <v>-30.387</v>
      </c>
      <c r="G149" s="17">
        <f>-G140</f>
        <v>-301.185</v>
      </c>
      <c r="H149" s="17">
        <f t="shared" si="26"/>
        <v>-557.077</v>
      </c>
    </row>
    <row r="150" spans="2:8" ht="12.75">
      <c r="B150" s="376" t="s">
        <v>222</v>
      </c>
      <c r="C150" s="24"/>
      <c r="D150" s="17">
        <f>D118+D86+D54+D22</f>
        <v>14.842000000000001</v>
      </c>
      <c r="E150" s="17" t="s">
        <v>127</v>
      </c>
      <c r="F150" s="17" t="s">
        <v>127</v>
      </c>
      <c r="G150" s="17" t="s">
        <v>127</v>
      </c>
      <c r="H150" s="17">
        <f t="shared" si="26"/>
        <v>14.842000000000001</v>
      </c>
    </row>
    <row r="151" spans="2:8">
      <c r="B151" s="376" t="s">
        <v>233</v>
      </c>
      <c r="C151" s="24"/>
      <c r="D151" s="17">
        <f>D119+D87+D55+D23</f>
        <v>1.6020000000000001</v>
      </c>
      <c r="E151" s="17" t="s">
        <v>127</v>
      </c>
      <c r="F151" s="17" t="s">
        <v>127</v>
      </c>
      <c r="G151" s="17" t="s">
        <v>127</v>
      </c>
      <c r="H151" s="17">
        <f t="shared" si="26"/>
        <v>1.6020000000000001</v>
      </c>
    </row>
    <row r="152" spans="2:8" ht="12.75">
      <c r="B152" s="24" t="s">
        <v>47</v>
      </c>
      <c r="C152" s="24"/>
      <c r="D152" s="17" t="s">
        <v>127</v>
      </c>
      <c r="E152" s="17" t="s">
        <v>127</v>
      </c>
      <c r="F152" s="17" t="s">
        <v>127</v>
      </c>
      <c r="G152" s="17" t="s">
        <v>127</v>
      </c>
      <c r="H152" s="17"/>
    </row>
    <row r="153" spans="2:8">
      <c r="B153" s="375" t="s">
        <v>96</v>
      </c>
      <c r="C153" s="19"/>
      <c r="D153" s="17">
        <f>D121+D89+D57+D25</f>
        <v>8.8999999999999986</v>
      </c>
      <c r="E153" s="17">
        <f>E121+E89+E57+E25</f>
        <v>5.9390000000000001</v>
      </c>
      <c r="F153" s="17">
        <f>F121+F89+F57+F25</f>
        <v>0.90300000000000002</v>
      </c>
      <c r="G153" s="17">
        <f>G121+G89+G57+G25</f>
        <v>91.203000000000003</v>
      </c>
      <c r="H153" s="17">
        <f t="shared" ref="H153:H154" si="27">SUM(D153:G153)</f>
        <v>106.94500000000001</v>
      </c>
    </row>
    <row r="154" spans="2:8">
      <c r="B154" s="375" t="s">
        <v>89</v>
      </c>
      <c r="C154" s="19"/>
      <c r="D154" s="17" t="s">
        <v>127</v>
      </c>
      <c r="E154" s="17" t="s">
        <v>127</v>
      </c>
      <c r="F154" s="17" t="s">
        <v>127</v>
      </c>
      <c r="G154" s="17">
        <f>G122+G90+G58+G26</f>
        <v>9.2560000000000002</v>
      </c>
      <c r="H154" s="17">
        <f t="shared" si="27"/>
        <v>9.2560000000000002</v>
      </c>
    </row>
    <row r="155" spans="2:8">
      <c r="B155" s="375" t="s">
        <v>90</v>
      </c>
      <c r="C155" s="19"/>
      <c r="D155" s="17" t="s">
        <v>127</v>
      </c>
      <c r="E155" s="17" t="s">
        <v>127</v>
      </c>
      <c r="F155" s="17" t="s">
        <v>127</v>
      </c>
      <c r="G155" s="17">
        <f>G123+G91+G59+G27</f>
        <v>14.437000000000001</v>
      </c>
      <c r="H155" s="17">
        <f>SUM(D155:G155)</f>
        <v>14.437000000000001</v>
      </c>
    </row>
    <row r="156" spans="2:8">
      <c r="B156" s="45" t="s">
        <v>231</v>
      </c>
      <c r="C156" s="187"/>
      <c r="D156" s="17" t="s">
        <v>127</v>
      </c>
      <c r="E156" s="17" t="s">
        <v>127</v>
      </c>
      <c r="F156" s="17" t="s">
        <v>127</v>
      </c>
      <c r="G156" s="17">
        <f>G124+G92+G60+G28</f>
        <v>16.709</v>
      </c>
      <c r="H156" s="17">
        <f>SUM(D156:G156)</f>
        <v>16.709</v>
      </c>
    </row>
    <row r="157" spans="2:8" ht="12.75">
      <c r="B157" s="19" t="s">
        <v>19</v>
      </c>
      <c r="C157" s="19"/>
      <c r="D157" s="17" t="s">
        <v>127</v>
      </c>
      <c r="E157" s="17" t="s">
        <v>127</v>
      </c>
      <c r="F157" s="17" t="s">
        <v>127</v>
      </c>
      <c r="G157" s="17">
        <f>G125+G93+G61+G29</f>
        <v>18.053000000000001</v>
      </c>
      <c r="H157" s="17">
        <f t="shared" ref="H157:H158" si="28">SUM(D157:G157)</f>
        <v>18.053000000000001</v>
      </c>
    </row>
    <row r="158" spans="2:8" ht="12.75">
      <c r="B158" s="15" t="s">
        <v>2</v>
      </c>
      <c r="C158" s="15"/>
      <c r="D158" s="22">
        <f>SUM(D148,D149:D151,D153:D157)</f>
        <v>818.91300000000001</v>
      </c>
      <c r="E158" s="22">
        <f>SUM(E148,E149:E151,E153:E157)</f>
        <v>275.41000000000003</v>
      </c>
      <c r="F158" s="22">
        <f>SUM(F148,F149:F151,F153:F157)</f>
        <v>23.452000000000005</v>
      </c>
      <c r="G158" s="22">
        <f>SUM(G148,G149:G151,G153:G157)</f>
        <v>-176.18799999999987</v>
      </c>
      <c r="H158" s="22">
        <f t="shared" si="28"/>
        <v>941.58700000000022</v>
      </c>
    </row>
    <row r="159" spans="2:8" ht="12.75">
      <c r="B159" s="3" t="s">
        <v>145</v>
      </c>
      <c r="D159" s="55"/>
      <c r="E159" s="55"/>
      <c r="F159" s="55"/>
      <c r="G159" s="55"/>
      <c r="H159" s="55"/>
    </row>
    <row r="160" spans="2:8">
      <c r="B160" s="370" t="s">
        <v>96</v>
      </c>
      <c r="C160" s="19"/>
      <c r="D160" s="17">
        <f>D128+D96+D64+D32</f>
        <v>79.902999999999992</v>
      </c>
      <c r="E160" s="17">
        <f>E128+E96+E64+E32</f>
        <v>140.75</v>
      </c>
      <c r="F160" s="17">
        <f>F128+F96+F64+F32</f>
        <v>17.216000000000001</v>
      </c>
      <c r="G160" s="17">
        <f>G128+G96+G64+G32</f>
        <v>113.61100000000002</v>
      </c>
      <c r="H160" s="17">
        <f>SUM(D160:G160)</f>
        <v>351.48</v>
      </c>
    </row>
    <row r="161" spans="2:8">
      <c r="B161" s="371" t="s">
        <v>94</v>
      </c>
      <c r="C161" s="237"/>
      <c r="D161" s="17">
        <f>D129+D97+D65+D33</f>
        <v>43.521000000000001</v>
      </c>
      <c r="E161" s="17"/>
      <c r="F161" s="17"/>
      <c r="G161" s="17"/>
      <c r="H161" s="17">
        <f>SUM(D161:G161)</f>
        <v>43.521000000000001</v>
      </c>
    </row>
    <row r="162" spans="2:8">
      <c r="B162" s="371" t="s">
        <v>87</v>
      </c>
      <c r="C162" s="237"/>
      <c r="D162" s="17">
        <f>D130+D98+D66+D34</f>
        <v>1.6020000000000001</v>
      </c>
      <c r="E162" s="17"/>
      <c r="F162" s="17"/>
      <c r="G162" s="17">
        <f>G130+G98+G66+G34</f>
        <v>-108.121</v>
      </c>
      <c r="H162" s="17">
        <f>SUM(D162:G162)</f>
        <v>-106.51899999999999</v>
      </c>
    </row>
    <row r="163" spans="2:8" ht="13.5" thickBot="1">
      <c r="B163" s="15" t="s">
        <v>131</v>
      </c>
      <c r="C163" s="15"/>
      <c r="D163" s="25">
        <f>D158-D160-D161-D162</f>
        <v>693.88700000000006</v>
      </c>
      <c r="E163" s="25">
        <f t="shared" ref="E163" si="29">E158-E160-E161-E162</f>
        <v>134.66000000000003</v>
      </c>
      <c r="F163" s="25">
        <f t="shared" ref="F163" si="30">F158-F160-F161-F162</f>
        <v>6.2360000000000042</v>
      </c>
      <c r="G163" s="25">
        <f t="shared" ref="G163" si="31">G158-G160-G161-G162</f>
        <v>-181.67799999999988</v>
      </c>
      <c r="H163" s="25">
        <f t="shared" ref="H163" si="32">H158-H160-H161-H162</f>
        <v>653.10500000000025</v>
      </c>
    </row>
    <row r="164" spans="2:8" ht="13.5" thickTop="1">
      <c r="B164" s="15"/>
      <c r="C164" s="15"/>
      <c r="D164" s="55"/>
      <c r="E164" s="55"/>
      <c r="F164" s="55"/>
      <c r="G164" s="55"/>
      <c r="H164" s="55"/>
    </row>
    <row r="165" spans="2:8" ht="12.75">
      <c r="B165" s="15"/>
      <c r="C165" s="15"/>
      <c r="D165" s="55"/>
      <c r="E165" s="55"/>
      <c r="F165" s="55"/>
      <c r="G165" s="55"/>
      <c r="H165" s="55"/>
    </row>
    <row r="166" spans="2:8" ht="15.75">
      <c r="B166" s="12" t="s">
        <v>166</v>
      </c>
      <c r="C166" s="12"/>
      <c r="D166" s="26"/>
      <c r="E166" s="26"/>
      <c r="F166" s="26"/>
      <c r="G166" s="26"/>
      <c r="H166" s="18"/>
    </row>
    <row r="167" spans="2:8" ht="15.75">
      <c r="B167" s="12"/>
      <c r="C167" s="12"/>
      <c r="D167" s="26"/>
      <c r="E167" s="26"/>
      <c r="F167" s="26"/>
      <c r="G167" s="26"/>
      <c r="H167" s="18"/>
    </row>
    <row r="168" spans="2:8" ht="12.75" customHeight="1">
      <c r="D168" s="13" t="s">
        <v>73</v>
      </c>
      <c r="E168" s="13"/>
      <c r="F168" s="13"/>
      <c r="G168" s="13"/>
      <c r="H168" s="13"/>
    </row>
    <row r="169" spans="2:8" ht="25.5">
      <c r="D169" s="14" t="s">
        <v>42</v>
      </c>
      <c r="E169" s="14" t="s">
        <v>124</v>
      </c>
      <c r="F169" s="14" t="s">
        <v>119</v>
      </c>
      <c r="G169" s="14" t="s">
        <v>7</v>
      </c>
      <c r="H169" s="14" t="s">
        <v>37</v>
      </c>
    </row>
    <row r="170" spans="2:8" ht="12.75">
      <c r="B170" s="15" t="s">
        <v>43</v>
      </c>
      <c r="C170" s="15"/>
      <c r="D170" s="225">
        <v>217.72300000000001</v>
      </c>
      <c r="E170" s="225">
        <v>31.33</v>
      </c>
      <c r="F170" s="225">
        <v>2.8780000000000001</v>
      </c>
      <c r="G170" s="225">
        <v>-80.509</v>
      </c>
      <c r="H170" s="226">
        <f>SUM(D170:G170)</f>
        <v>171.42199999999997</v>
      </c>
    </row>
    <row r="171" spans="2:8" ht="12.75">
      <c r="B171" s="3" t="s">
        <v>44</v>
      </c>
      <c r="D171" s="225" t="s">
        <v>127</v>
      </c>
      <c r="E171" s="225" t="s">
        <v>127</v>
      </c>
      <c r="F171" s="225" t="s">
        <v>127</v>
      </c>
      <c r="G171" s="225" t="s">
        <v>127</v>
      </c>
      <c r="H171" s="226"/>
    </row>
    <row r="172" spans="2:8" ht="12.75">
      <c r="B172" s="19" t="s">
        <v>45</v>
      </c>
      <c r="C172" s="19"/>
      <c r="D172" s="225">
        <v>41.161000000000001</v>
      </c>
      <c r="E172" s="225">
        <v>17.260999999999999</v>
      </c>
      <c r="F172" s="225">
        <v>9.4990000000000006</v>
      </c>
      <c r="G172" s="225">
        <v>65.935000000000002</v>
      </c>
      <c r="H172" s="226">
        <f>SUM(D172:G172)</f>
        <v>133.85599999999999</v>
      </c>
    </row>
    <row r="173" spans="2:8">
      <c r="B173" s="375" t="s">
        <v>112</v>
      </c>
      <c r="C173" s="19"/>
      <c r="D173" s="225" t="s">
        <v>127</v>
      </c>
      <c r="E173" s="225" t="s">
        <v>127</v>
      </c>
      <c r="F173" s="225" t="s">
        <v>127</v>
      </c>
      <c r="G173" s="225">
        <v>0</v>
      </c>
      <c r="H173" s="226">
        <f>SUM(D173:G173)</f>
        <v>0</v>
      </c>
    </row>
    <row r="174" spans="2:8" ht="12.75">
      <c r="B174" s="19" t="s">
        <v>46</v>
      </c>
      <c r="C174" s="19"/>
      <c r="D174" s="225" t="s">
        <v>127</v>
      </c>
      <c r="E174" s="225" t="s">
        <v>127</v>
      </c>
      <c r="F174" s="225" t="s">
        <v>127</v>
      </c>
      <c r="G174" s="225" t="s">
        <v>127</v>
      </c>
      <c r="H174" s="226"/>
    </row>
    <row r="175" spans="2:8">
      <c r="B175" s="370" t="s">
        <v>96</v>
      </c>
      <c r="C175" s="20"/>
      <c r="D175" s="225">
        <v>20.376999999999999</v>
      </c>
      <c r="E175" s="225">
        <v>34.411999999999999</v>
      </c>
      <c r="F175" s="225">
        <v>4.3940000000000001</v>
      </c>
      <c r="G175" s="225">
        <v>7.3240000000000052</v>
      </c>
      <c r="H175" s="226">
        <f t="shared" ref="H175" si="33">SUM(D175:G175)</f>
        <v>66.507000000000005</v>
      </c>
    </row>
    <row r="176" spans="2:8">
      <c r="B176" s="370" t="s">
        <v>89</v>
      </c>
      <c r="C176" s="20"/>
      <c r="D176" s="225" t="s">
        <v>127</v>
      </c>
      <c r="E176" s="225" t="s">
        <v>127</v>
      </c>
      <c r="F176" s="225" t="s">
        <v>127</v>
      </c>
      <c r="G176" s="225">
        <v>0</v>
      </c>
      <c r="H176" s="226">
        <f t="shared" ref="H176" si="34">SUM(D176:G176)</f>
        <v>0</v>
      </c>
    </row>
    <row r="177" spans="2:8">
      <c r="B177" s="45" t="s">
        <v>232</v>
      </c>
      <c r="C177" s="188"/>
      <c r="D177" s="225" t="s">
        <v>127</v>
      </c>
      <c r="E177" s="225" t="s">
        <v>127</v>
      </c>
      <c r="F177" s="225" t="s">
        <v>127</v>
      </c>
      <c r="G177" s="225">
        <v>0</v>
      </c>
      <c r="H177" s="226">
        <f>SUM(D177:G177)</f>
        <v>0</v>
      </c>
    </row>
    <row r="178" spans="2:8">
      <c r="B178" s="371" t="s">
        <v>94</v>
      </c>
      <c r="C178" s="21"/>
      <c r="D178" s="225">
        <v>12.337</v>
      </c>
      <c r="E178" s="225" t="s">
        <v>127</v>
      </c>
      <c r="F178" s="225" t="s">
        <v>127</v>
      </c>
      <c r="G178" s="225" t="s">
        <v>127</v>
      </c>
      <c r="H178" s="226">
        <f>SUM(D178:G178)</f>
        <v>12.337</v>
      </c>
    </row>
    <row r="179" spans="2:8" ht="12.75">
      <c r="B179" s="20" t="s">
        <v>19</v>
      </c>
      <c r="C179" s="20"/>
      <c r="D179" s="225" t="s">
        <v>127</v>
      </c>
      <c r="E179" s="225" t="s">
        <v>127</v>
      </c>
      <c r="F179" s="225" t="s">
        <v>127</v>
      </c>
      <c r="G179" s="225">
        <v>4.0739999999999998</v>
      </c>
      <c r="H179" s="226">
        <f t="shared" ref="H179:H183" si="35">SUM(D179:G179)</f>
        <v>4.0739999999999998</v>
      </c>
    </row>
    <row r="180" spans="2:8" ht="12.75">
      <c r="B180" s="15" t="s">
        <v>31</v>
      </c>
      <c r="C180" s="15"/>
      <c r="D180" s="227">
        <f>SUM(D170,D172:D173,D175:D179)</f>
        <v>291.59800000000001</v>
      </c>
      <c r="E180" s="227">
        <f>SUM(E170,E172:E173,E175:E179)</f>
        <v>83.002999999999986</v>
      </c>
      <c r="F180" s="227">
        <f>SUM(F170,F172:F173,F175:F179)</f>
        <v>16.771000000000001</v>
      </c>
      <c r="G180" s="227">
        <f>SUM(G170,G172:G173,G175:G179)</f>
        <v>-3.1759999999999931</v>
      </c>
      <c r="H180" s="227">
        <f t="shared" si="35"/>
        <v>388.19600000000003</v>
      </c>
    </row>
    <row r="181" spans="2:8" ht="12.75">
      <c r="B181" s="24" t="s">
        <v>45</v>
      </c>
      <c r="C181" s="24"/>
      <c r="D181" s="226">
        <f>-D172</f>
        <v>-41.161000000000001</v>
      </c>
      <c r="E181" s="226">
        <f>-E172</f>
        <v>-17.260999999999999</v>
      </c>
      <c r="F181" s="226">
        <f>-F172</f>
        <v>-9.4990000000000006</v>
      </c>
      <c r="G181" s="226">
        <f>-G172</f>
        <v>-65.935000000000002</v>
      </c>
      <c r="H181" s="226">
        <f t="shared" si="35"/>
        <v>-133.85599999999999</v>
      </c>
    </row>
    <row r="182" spans="2:8" ht="12.75">
      <c r="B182" s="376" t="s">
        <v>222</v>
      </c>
      <c r="C182" s="24"/>
      <c r="D182" s="225">
        <v>0.76300000000000001</v>
      </c>
      <c r="E182" s="225" t="s">
        <v>127</v>
      </c>
      <c r="F182" s="225" t="s">
        <v>127</v>
      </c>
      <c r="G182" s="225" t="s">
        <v>127</v>
      </c>
      <c r="H182" s="226">
        <f t="shared" si="35"/>
        <v>0.76300000000000001</v>
      </c>
    </row>
    <row r="183" spans="2:8">
      <c r="B183" s="376" t="s">
        <v>233</v>
      </c>
      <c r="C183" s="24"/>
      <c r="D183" s="225">
        <v>0</v>
      </c>
      <c r="E183" s="225" t="s">
        <v>127</v>
      </c>
      <c r="F183" s="225" t="s">
        <v>127</v>
      </c>
      <c r="G183" s="225" t="s">
        <v>127</v>
      </c>
      <c r="H183" s="226">
        <f t="shared" si="35"/>
        <v>0</v>
      </c>
    </row>
    <row r="184" spans="2:8" ht="12.75">
      <c r="B184" s="24" t="s">
        <v>47</v>
      </c>
      <c r="C184" s="24"/>
      <c r="D184" s="225" t="s">
        <v>127</v>
      </c>
      <c r="E184" s="225" t="s">
        <v>127</v>
      </c>
      <c r="F184" s="225" t="s">
        <v>127</v>
      </c>
      <c r="G184" s="225" t="s">
        <v>127</v>
      </c>
      <c r="H184" s="226"/>
    </row>
    <row r="185" spans="2:8">
      <c r="B185" s="375" t="s">
        <v>96</v>
      </c>
      <c r="C185" s="19"/>
      <c r="D185" s="225">
        <v>2.1160000000000001</v>
      </c>
      <c r="E185" s="225">
        <v>1.373</v>
      </c>
      <c r="F185" s="225">
        <v>0.32700000000000001</v>
      </c>
      <c r="G185" s="225">
        <v>25.96</v>
      </c>
      <c r="H185" s="226">
        <f t="shared" ref="H185:H186" si="36">SUM(D185:G185)</f>
        <v>29.776</v>
      </c>
    </row>
    <row r="186" spans="2:8">
      <c r="B186" s="375" t="s">
        <v>89</v>
      </c>
      <c r="C186" s="19"/>
      <c r="D186" s="225" t="s">
        <v>127</v>
      </c>
      <c r="E186" s="225" t="s">
        <v>127</v>
      </c>
      <c r="F186" s="225" t="s">
        <v>127</v>
      </c>
      <c r="G186" s="225">
        <v>0.124</v>
      </c>
      <c r="H186" s="226">
        <f t="shared" si="36"/>
        <v>0.124</v>
      </c>
    </row>
    <row r="187" spans="2:8">
      <c r="B187" s="375" t="s">
        <v>90</v>
      </c>
      <c r="C187" s="19"/>
      <c r="D187" s="225" t="s">
        <v>127</v>
      </c>
      <c r="E187" s="225" t="s">
        <v>127</v>
      </c>
      <c r="F187" s="225" t="s">
        <v>127</v>
      </c>
      <c r="G187" s="225">
        <v>0.108</v>
      </c>
      <c r="H187" s="226">
        <f>SUM(D187:G187)</f>
        <v>0.108</v>
      </c>
    </row>
    <row r="188" spans="2:8">
      <c r="B188" s="45" t="s">
        <v>231</v>
      </c>
      <c r="C188" s="187"/>
      <c r="D188" s="225" t="s">
        <v>127</v>
      </c>
      <c r="E188" s="225" t="s">
        <v>127</v>
      </c>
      <c r="F188" s="225" t="s">
        <v>127</v>
      </c>
      <c r="G188" s="225">
        <v>-3.8460000000000001</v>
      </c>
      <c r="H188" s="226">
        <f>SUM(D188:G188)</f>
        <v>-3.8460000000000001</v>
      </c>
    </row>
    <row r="189" spans="2:8" ht="12.75">
      <c r="B189" s="19" t="s">
        <v>19</v>
      </c>
      <c r="C189" s="19"/>
      <c r="D189" s="225" t="s">
        <v>127</v>
      </c>
      <c r="E189" s="225" t="s">
        <v>127</v>
      </c>
      <c r="F189" s="225" t="s">
        <v>127</v>
      </c>
      <c r="G189" s="225">
        <v>6.2149999999999999</v>
      </c>
      <c r="H189" s="226">
        <f t="shared" ref="H189:H190" si="37">SUM(D189:G189)</f>
        <v>6.2149999999999999</v>
      </c>
    </row>
    <row r="190" spans="2:8" ht="12.75">
      <c r="B190" s="15" t="s">
        <v>2</v>
      </c>
      <c r="C190" s="15"/>
      <c r="D190" s="22">
        <f>SUM(D180,D181:D183,D185:D189)</f>
        <v>253.31600000000003</v>
      </c>
      <c r="E190" s="22">
        <f>SUM(E180,E181:E183,E185:E189)</f>
        <v>67.114999999999995</v>
      </c>
      <c r="F190" s="22">
        <f>SUM(F180,F181:F183,F185:F189)</f>
        <v>7.5990000000000002</v>
      </c>
      <c r="G190" s="22">
        <f>SUM(G180,G181:G183,G185:G189)</f>
        <v>-40.549999999999983</v>
      </c>
      <c r="H190" s="22">
        <f t="shared" si="37"/>
        <v>287.48</v>
      </c>
    </row>
    <row r="191" spans="2:8" ht="12.75">
      <c r="B191" s="3" t="s">
        <v>145</v>
      </c>
      <c r="D191" s="55"/>
      <c r="E191" s="55"/>
      <c r="F191" s="55"/>
      <c r="G191" s="55"/>
      <c r="H191" s="55"/>
    </row>
    <row r="192" spans="2:8">
      <c r="B192" s="370" t="s">
        <v>96</v>
      </c>
      <c r="C192" s="19"/>
      <c r="D192" s="17">
        <f>SUM(D175,D185)</f>
        <v>22.492999999999999</v>
      </c>
      <c r="E192" s="17">
        <f>SUM(E175,E185)</f>
        <v>35.784999999999997</v>
      </c>
      <c r="F192" s="17">
        <f>SUM(F175,F185)</f>
        <v>4.7210000000000001</v>
      </c>
      <c r="G192" s="17">
        <f>SUM(G175,G185)</f>
        <v>33.284000000000006</v>
      </c>
      <c r="H192" s="17">
        <f>SUM(D192:G192)</f>
        <v>96.283000000000001</v>
      </c>
    </row>
    <row r="193" spans="2:8">
      <c r="B193" s="371" t="s">
        <v>94</v>
      </c>
      <c r="C193" s="237"/>
      <c r="D193" s="17">
        <f>+D178</f>
        <v>12.337</v>
      </c>
      <c r="E193" s="17"/>
      <c r="F193" s="17"/>
      <c r="G193" s="17"/>
      <c r="H193" s="17">
        <f>SUM(D193:G193)</f>
        <v>12.337</v>
      </c>
    </row>
    <row r="194" spans="2:8">
      <c r="B194" s="371" t="s">
        <v>87</v>
      </c>
      <c r="C194" s="237"/>
      <c r="D194" s="17"/>
      <c r="E194" s="17"/>
      <c r="F194" s="17"/>
      <c r="G194" s="17">
        <f>-'Consolidated Reconciliations'!I$14</f>
        <v>-34.130000000000003</v>
      </c>
      <c r="H194" s="17">
        <f>SUM(D194:G194)</f>
        <v>-34.130000000000003</v>
      </c>
    </row>
    <row r="195" spans="2:8" ht="13.5" thickBot="1">
      <c r="B195" s="15" t="s">
        <v>131</v>
      </c>
      <c r="C195" s="15"/>
      <c r="D195" s="25">
        <f>D190-D192-D193-D194</f>
        <v>218.48600000000005</v>
      </c>
      <c r="E195" s="25">
        <f t="shared" ref="E195" si="38">E190-E192-E193-E194</f>
        <v>31.33</v>
      </c>
      <c r="F195" s="25">
        <f t="shared" ref="F195" si="39">F190-F192-F193-F194</f>
        <v>2.8780000000000001</v>
      </c>
      <c r="G195" s="25">
        <f t="shared" ref="G195" si="40">G190-G192-G193-G194</f>
        <v>-39.703999999999986</v>
      </c>
      <c r="H195" s="25">
        <f t="shared" ref="H195" si="41">H190-H192-H193-H194</f>
        <v>212.99</v>
      </c>
    </row>
    <row r="196" spans="2:8" ht="13.5" thickTop="1">
      <c r="B196" s="15"/>
      <c r="C196" s="15"/>
      <c r="D196" s="55"/>
      <c r="E196" s="55"/>
      <c r="F196" s="55"/>
      <c r="G196" s="55"/>
      <c r="H196" s="55"/>
    </row>
    <row r="197" spans="2:8" ht="12.75">
      <c r="B197" s="15"/>
      <c r="C197" s="15"/>
      <c r="D197" s="55"/>
      <c r="E197" s="55"/>
      <c r="F197" s="55"/>
      <c r="G197" s="55"/>
      <c r="H197" s="55"/>
    </row>
    <row r="198" spans="2:8" ht="15.75">
      <c r="B198" s="12" t="s">
        <v>167</v>
      </c>
      <c r="C198" s="12"/>
      <c r="D198" s="26"/>
      <c r="E198" s="26"/>
      <c r="F198" s="26"/>
      <c r="G198" s="26"/>
      <c r="H198" s="18"/>
    </row>
    <row r="199" spans="2:8" ht="15.75">
      <c r="B199" s="12"/>
      <c r="C199" s="12"/>
      <c r="D199" s="26"/>
      <c r="E199" s="26"/>
      <c r="F199" s="26"/>
      <c r="G199" s="26"/>
      <c r="H199" s="18"/>
    </row>
    <row r="200" spans="2:8" ht="15" customHeight="1">
      <c r="D200" s="13" t="s">
        <v>77</v>
      </c>
      <c r="E200" s="13"/>
      <c r="F200" s="13"/>
      <c r="G200" s="13"/>
      <c r="H200" s="13"/>
    </row>
    <row r="201" spans="2:8" ht="25.5">
      <c r="D201" s="14" t="s">
        <v>42</v>
      </c>
      <c r="E201" s="14" t="s">
        <v>124</v>
      </c>
      <c r="F201" s="14" t="s">
        <v>119</v>
      </c>
      <c r="G201" s="14" t="s">
        <v>7</v>
      </c>
      <c r="H201" s="14" t="s">
        <v>37</v>
      </c>
    </row>
    <row r="202" spans="2:8" ht="12.75">
      <c r="B202" s="15" t="s">
        <v>43</v>
      </c>
      <c r="C202" s="15"/>
      <c r="D202" s="225">
        <v>191.49600000000001</v>
      </c>
      <c r="E202" s="225">
        <v>34.825000000000003</v>
      </c>
      <c r="F202" s="225">
        <v>5.6449999999999996</v>
      </c>
      <c r="G202" s="225">
        <v>-89.927000000000007</v>
      </c>
      <c r="H202" s="226">
        <f>SUM(D202:G202)</f>
        <v>142.03900000000004</v>
      </c>
    </row>
    <row r="203" spans="2:8" ht="12.75">
      <c r="B203" s="3" t="s">
        <v>44</v>
      </c>
      <c r="D203" s="225" t="s">
        <v>127</v>
      </c>
      <c r="E203" s="225" t="s">
        <v>127</v>
      </c>
      <c r="F203" s="225" t="s">
        <v>127</v>
      </c>
      <c r="G203" s="225" t="s">
        <v>127</v>
      </c>
      <c r="H203" s="226"/>
    </row>
    <row r="204" spans="2:8" ht="12.75">
      <c r="B204" s="19" t="s">
        <v>45</v>
      </c>
      <c r="C204" s="19"/>
      <c r="D204" s="225">
        <v>40.774000000000001</v>
      </c>
      <c r="E204" s="225">
        <v>17.492999999999999</v>
      </c>
      <c r="F204" s="225">
        <v>8.7100000000000009</v>
      </c>
      <c r="G204" s="225">
        <v>79.909000000000006</v>
      </c>
      <c r="H204" s="226">
        <f>SUM(D204:G204)</f>
        <v>146.88600000000002</v>
      </c>
    </row>
    <row r="205" spans="2:8">
      <c r="B205" s="375" t="s">
        <v>112</v>
      </c>
      <c r="C205" s="19"/>
      <c r="D205" s="225" t="s">
        <v>127</v>
      </c>
      <c r="E205" s="225" t="s">
        <v>127</v>
      </c>
      <c r="F205" s="225" t="s">
        <v>127</v>
      </c>
      <c r="G205" s="225">
        <v>0</v>
      </c>
      <c r="H205" s="226">
        <f>SUM(D205:G205)</f>
        <v>0</v>
      </c>
    </row>
    <row r="206" spans="2:8" ht="12.75">
      <c r="B206" s="19" t="s">
        <v>46</v>
      </c>
      <c r="C206" s="19"/>
      <c r="D206" s="225" t="s">
        <v>127</v>
      </c>
      <c r="E206" s="225" t="s">
        <v>127</v>
      </c>
      <c r="F206" s="225" t="s">
        <v>127</v>
      </c>
      <c r="G206" s="225" t="s">
        <v>127</v>
      </c>
      <c r="H206" s="226"/>
    </row>
    <row r="207" spans="2:8">
      <c r="B207" s="370" t="s">
        <v>96</v>
      </c>
      <c r="C207" s="20"/>
      <c r="D207" s="225">
        <v>20.81</v>
      </c>
      <c r="E207" s="225">
        <v>34.658999999999999</v>
      </c>
      <c r="F207" s="225">
        <v>5.024</v>
      </c>
      <c r="G207" s="225">
        <v>4.8789999999999996</v>
      </c>
      <c r="H207" s="226">
        <f t="shared" ref="H207" si="42">SUM(D207:G207)</f>
        <v>65.372</v>
      </c>
    </row>
    <row r="208" spans="2:8">
      <c r="B208" s="370" t="s">
        <v>89</v>
      </c>
      <c r="C208" s="20"/>
      <c r="D208" s="225" t="s">
        <v>127</v>
      </c>
      <c r="E208" s="225" t="s">
        <v>127</v>
      </c>
      <c r="F208" s="225" t="s">
        <v>127</v>
      </c>
      <c r="G208" s="225">
        <v>0</v>
      </c>
      <c r="H208" s="226">
        <f t="shared" ref="H208" si="43">SUM(D208:G208)</f>
        <v>0</v>
      </c>
    </row>
    <row r="209" spans="2:8">
      <c r="B209" s="45" t="s">
        <v>232</v>
      </c>
      <c r="C209" s="188"/>
      <c r="D209" s="225" t="s">
        <v>127</v>
      </c>
      <c r="E209" s="225" t="s">
        <v>127</v>
      </c>
      <c r="F209" s="225" t="s">
        <v>127</v>
      </c>
      <c r="G209" s="225">
        <v>0</v>
      </c>
      <c r="H209" s="226">
        <f>SUM(D209:G209)</f>
        <v>0</v>
      </c>
    </row>
    <row r="210" spans="2:8">
      <c r="B210" s="371" t="s">
        <v>94</v>
      </c>
      <c r="C210" s="21"/>
      <c r="D210" s="225">
        <v>13.896000000000001</v>
      </c>
      <c r="E210" s="225" t="s">
        <v>127</v>
      </c>
      <c r="F210" s="225" t="s">
        <v>127</v>
      </c>
      <c r="G210" s="225" t="s">
        <v>127</v>
      </c>
      <c r="H210" s="226">
        <f>SUM(D210:G210)</f>
        <v>13.896000000000001</v>
      </c>
    </row>
    <row r="211" spans="2:8" ht="12.75">
      <c r="B211" s="20" t="s">
        <v>19</v>
      </c>
      <c r="C211" s="20"/>
      <c r="D211" s="225" t="s">
        <v>127</v>
      </c>
      <c r="E211" s="225" t="s">
        <v>127</v>
      </c>
      <c r="F211" s="225" t="s">
        <v>127</v>
      </c>
      <c r="G211" s="225">
        <v>5.0720000000000001</v>
      </c>
      <c r="H211" s="226">
        <f t="shared" ref="H211:H215" si="44">SUM(D211:G211)</f>
        <v>5.0720000000000001</v>
      </c>
    </row>
    <row r="212" spans="2:8" ht="12.75">
      <c r="B212" s="15" t="s">
        <v>31</v>
      </c>
      <c r="C212" s="15"/>
      <c r="D212" s="227">
        <f>SUM(D202,D204:D205,D207:D211)</f>
        <v>266.976</v>
      </c>
      <c r="E212" s="227">
        <f>SUM(E202,E204:E205,E207:E211)</f>
        <v>86.977000000000004</v>
      </c>
      <c r="F212" s="227">
        <f>SUM(F202,F204:F205,F207:F211)</f>
        <v>19.379000000000001</v>
      </c>
      <c r="G212" s="227">
        <f>SUM(G202,G204:G205,G207:G211)</f>
        <v>-6.7000000000001059E-2</v>
      </c>
      <c r="H212" s="227">
        <f t="shared" si="44"/>
        <v>373.26499999999999</v>
      </c>
    </row>
    <row r="213" spans="2:8" ht="12.75">
      <c r="B213" s="24" t="s">
        <v>45</v>
      </c>
      <c r="C213" s="24"/>
      <c r="D213" s="226">
        <f>-D204</f>
        <v>-40.774000000000001</v>
      </c>
      <c r="E213" s="226">
        <f>-E204</f>
        <v>-17.492999999999999</v>
      </c>
      <c r="F213" s="226">
        <f>-F204</f>
        <v>-8.7100000000000009</v>
      </c>
      <c r="G213" s="226">
        <f>-G204</f>
        <v>-79.909000000000006</v>
      </c>
      <c r="H213" s="226">
        <f t="shared" si="44"/>
        <v>-146.88600000000002</v>
      </c>
    </row>
    <row r="214" spans="2:8" ht="12.75">
      <c r="B214" s="376" t="s">
        <v>222</v>
      </c>
      <c r="C214" s="24"/>
      <c r="D214" s="225">
        <v>0.76300000000000001</v>
      </c>
      <c r="E214" s="225" t="s">
        <v>127</v>
      </c>
      <c r="F214" s="225" t="s">
        <v>127</v>
      </c>
      <c r="G214" s="225" t="s">
        <v>127</v>
      </c>
      <c r="H214" s="226">
        <f t="shared" si="44"/>
        <v>0.76300000000000001</v>
      </c>
    </row>
    <row r="215" spans="2:8">
      <c r="B215" s="376" t="s">
        <v>233</v>
      </c>
      <c r="C215" s="24"/>
      <c r="D215" s="225">
        <v>0</v>
      </c>
      <c r="E215" s="225" t="s">
        <v>127</v>
      </c>
      <c r="F215" s="225" t="s">
        <v>127</v>
      </c>
      <c r="G215" s="225" t="s">
        <v>127</v>
      </c>
      <c r="H215" s="226">
        <f t="shared" si="44"/>
        <v>0</v>
      </c>
    </row>
    <row r="216" spans="2:8" ht="12.75">
      <c r="B216" s="24" t="s">
        <v>47</v>
      </c>
      <c r="C216" s="24"/>
      <c r="D216" s="225" t="s">
        <v>127</v>
      </c>
      <c r="E216" s="225" t="s">
        <v>127</v>
      </c>
      <c r="F216" s="225" t="s">
        <v>127</v>
      </c>
      <c r="G216" s="225" t="s">
        <v>127</v>
      </c>
      <c r="H216" s="226"/>
    </row>
    <row r="217" spans="2:8">
      <c r="B217" s="375" t="s">
        <v>96</v>
      </c>
      <c r="C217" s="19"/>
      <c r="D217" s="225">
        <v>2.8290000000000002</v>
      </c>
      <c r="E217" s="225">
        <v>1.37</v>
      </c>
      <c r="F217" s="225">
        <v>0.26700000000000002</v>
      </c>
      <c r="G217" s="225">
        <v>28.605</v>
      </c>
      <c r="H217" s="226">
        <f t="shared" ref="H217:H218" si="45">SUM(D217:G217)</f>
        <v>33.070999999999998</v>
      </c>
    </row>
    <row r="218" spans="2:8">
      <c r="B218" s="375" t="s">
        <v>89</v>
      </c>
      <c r="C218" s="19"/>
      <c r="D218" s="225" t="s">
        <v>127</v>
      </c>
      <c r="E218" s="225" t="s">
        <v>127</v>
      </c>
      <c r="F218" s="225" t="s">
        <v>127</v>
      </c>
      <c r="G218" s="225">
        <v>1.1160000000000001</v>
      </c>
      <c r="H218" s="226">
        <f t="shared" si="45"/>
        <v>1.1160000000000001</v>
      </c>
    </row>
    <row r="219" spans="2:8">
      <c r="B219" s="375" t="s">
        <v>90</v>
      </c>
      <c r="C219" s="19"/>
      <c r="D219" s="225" t="s">
        <v>127</v>
      </c>
      <c r="E219" s="225" t="s">
        <v>127</v>
      </c>
      <c r="F219" s="225" t="s">
        <v>127</v>
      </c>
      <c r="G219" s="225">
        <v>0.51600000000000001</v>
      </c>
      <c r="H219" s="226">
        <f>SUM(D219:G219)</f>
        <v>0.51600000000000001</v>
      </c>
    </row>
    <row r="220" spans="2:8">
      <c r="B220" s="45" t="s">
        <v>231</v>
      </c>
      <c r="C220" s="187"/>
      <c r="D220" s="225" t="s">
        <v>127</v>
      </c>
      <c r="E220" s="225" t="s">
        <v>127</v>
      </c>
      <c r="F220" s="225" t="s">
        <v>127</v>
      </c>
      <c r="G220" s="225">
        <v>1.901</v>
      </c>
      <c r="H220" s="226">
        <f>SUM(D220:G220)</f>
        <v>1.901</v>
      </c>
    </row>
    <row r="221" spans="2:8" ht="12.75">
      <c r="B221" s="19" t="s">
        <v>19</v>
      </c>
      <c r="C221" s="19"/>
      <c r="D221" s="225" t="s">
        <v>127</v>
      </c>
      <c r="E221" s="225" t="s">
        <v>127</v>
      </c>
      <c r="F221" s="225" t="s">
        <v>127</v>
      </c>
      <c r="G221" s="225">
        <v>7.7380000000000004</v>
      </c>
      <c r="H221" s="226">
        <f t="shared" ref="H221:H222" si="46">SUM(D221:G221)</f>
        <v>7.7380000000000004</v>
      </c>
    </row>
    <row r="222" spans="2:8" ht="12.75">
      <c r="B222" s="15" t="s">
        <v>2</v>
      </c>
      <c r="C222" s="15"/>
      <c r="D222" s="22">
        <f>SUM(D212,D213:D215,D217:D221)</f>
        <v>229.79400000000001</v>
      </c>
      <c r="E222" s="22">
        <f>SUM(E212,E213:E215,E217:E221)</f>
        <v>70.854000000000013</v>
      </c>
      <c r="F222" s="22">
        <f>SUM(F212,F213:F215,F217:F221)</f>
        <v>10.936</v>
      </c>
      <c r="G222" s="22">
        <f>SUM(G212,G213:G215,G217:G221)</f>
        <v>-40.100000000000009</v>
      </c>
      <c r="H222" s="22">
        <f t="shared" si="46"/>
        <v>271.48399999999998</v>
      </c>
    </row>
    <row r="223" spans="2:8" ht="12.75">
      <c r="B223" s="3" t="s">
        <v>145</v>
      </c>
      <c r="D223" s="55"/>
      <c r="E223" s="55"/>
      <c r="F223" s="55"/>
      <c r="G223" s="55"/>
      <c r="H223" s="55"/>
    </row>
    <row r="224" spans="2:8">
      <c r="B224" s="370" t="s">
        <v>96</v>
      </c>
      <c r="C224" s="20"/>
      <c r="D224" s="17">
        <f>SUM(D207,D217)</f>
        <v>23.638999999999999</v>
      </c>
      <c r="E224" s="17">
        <f>SUM(E207,E217)</f>
        <v>36.028999999999996</v>
      </c>
      <c r="F224" s="17">
        <f>SUM(F207,F217)</f>
        <v>5.2910000000000004</v>
      </c>
      <c r="G224" s="17">
        <f>SUM(G207,G217)</f>
        <v>33.484000000000002</v>
      </c>
      <c r="H224" s="17">
        <f>SUM(D224:G224)</f>
        <v>98.442999999999984</v>
      </c>
    </row>
    <row r="225" spans="2:8">
      <c r="B225" s="371" t="s">
        <v>94</v>
      </c>
      <c r="C225" s="21"/>
      <c r="D225" s="17">
        <f>+D210</f>
        <v>13.896000000000001</v>
      </c>
      <c r="E225" s="17"/>
      <c r="F225" s="17"/>
      <c r="G225" s="17"/>
      <c r="H225" s="17">
        <f>SUM(D225:G225)</f>
        <v>13.896000000000001</v>
      </c>
    </row>
    <row r="226" spans="2:8">
      <c r="B226" s="371" t="s">
        <v>87</v>
      </c>
      <c r="C226" s="21"/>
      <c r="D226" s="17"/>
      <c r="E226" s="17"/>
      <c r="F226" s="17"/>
      <c r="G226" s="17">
        <f>-'Consolidated Reconciliations'!J$14</f>
        <v>-34.018000000000001</v>
      </c>
      <c r="H226" s="17">
        <f>SUM(D226:G226)</f>
        <v>-34.018000000000001</v>
      </c>
    </row>
    <row r="227" spans="2:8" ht="13.5" thickBot="1">
      <c r="B227" s="15" t="s">
        <v>131</v>
      </c>
      <c r="C227" s="15"/>
      <c r="D227" s="25">
        <f>D222-D224-D225-D226</f>
        <v>192.25900000000001</v>
      </c>
      <c r="E227" s="25">
        <f t="shared" ref="E227" si="47">E222-E224-E225-E226</f>
        <v>34.825000000000017</v>
      </c>
      <c r="F227" s="25">
        <f t="shared" ref="F227" si="48">F222-F224-F225-F226</f>
        <v>5.6449999999999996</v>
      </c>
      <c r="G227" s="25">
        <f t="shared" ref="G227" si="49">G222-G224-G225-G226</f>
        <v>-39.566000000000003</v>
      </c>
      <c r="H227" s="25">
        <f t="shared" ref="H227" si="50">H222-H224-H225-H226</f>
        <v>193.16299999999998</v>
      </c>
    </row>
    <row r="228" spans="2:8" ht="13.5" thickTop="1">
      <c r="B228" s="15"/>
      <c r="C228" s="15"/>
      <c r="D228" s="55"/>
      <c r="E228" s="55"/>
      <c r="F228" s="55"/>
      <c r="G228" s="55"/>
      <c r="H228" s="55"/>
    </row>
    <row r="229" spans="2:8" ht="12.75">
      <c r="B229" s="15"/>
      <c r="C229" s="15"/>
      <c r="D229" s="55"/>
      <c r="E229" s="55"/>
      <c r="F229" s="55"/>
      <c r="G229" s="55"/>
      <c r="H229" s="55"/>
    </row>
    <row r="230" spans="2:8" ht="15.75">
      <c r="B230" s="12" t="s">
        <v>168</v>
      </c>
      <c r="C230" s="12"/>
      <c r="D230" s="26"/>
      <c r="E230" s="26"/>
      <c r="F230" s="26"/>
      <c r="G230" s="26"/>
      <c r="H230" s="18"/>
    </row>
    <row r="231" spans="2:8" ht="15.75">
      <c r="B231" s="12"/>
      <c r="C231" s="12"/>
      <c r="D231" s="26"/>
      <c r="E231" s="26"/>
      <c r="F231" s="26"/>
      <c r="G231" s="26"/>
      <c r="H231" s="18"/>
    </row>
    <row r="232" spans="2:8" ht="12.75" customHeight="1">
      <c r="D232" s="13" t="s">
        <v>98</v>
      </c>
      <c r="E232" s="13"/>
      <c r="F232" s="13"/>
      <c r="G232" s="13"/>
      <c r="H232" s="13"/>
    </row>
    <row r="233" spans="2:8" ht="25.5">
      <c r="D233" s="14" t="s">
        <v>42</v>
      </c>
      <c r="E233" s="14" t="s">
        <v>124</v>
      </c>
      <c r="F233" s="14" t="s">
        <v>119</v>
      </c>
      <c r="G233" s="14" t="s">
        <v>7</v>
      </c>
      <c r="H233" s="14" t="s">
        <v>37</v>
      </c>
    </row>
    <row r="234" spans="2:8" ht="12.75">
      <c r="B234" s="15" t="s">
        <v>43</v>
      </c>
      <c r="C234" s="15"/>
      <c r="D234" s="225">
        <v>157.06899999999999</v>
      </c>
      <c r="E234" s="225">
        <v>28.263999999999999</v>
      </c>
      <c r="F234" s="225">
        <v>5.4710000000000001</v>
      </c>
      <c r="G234" s="225">
        <v>-100.654</v>
      </c>
      <c r="H234" s="226">
        <f>SUM(D234:G234)</f>
        <v>90.15</v>
      </c>
    </row>
    <row r="235" spans="2:8" ht="12.75">
      <c r="B235" s="3" t="s">
        <v>44</v>
      </c>
      <c r="D235" s="225" t="s">
        <v>127</v>
      </c>
      <c r="E235" s="225" t="s">
        <v>127</v>
      </c>
      <c r="F235" s="225" t="s">
        <v>127</v>
      </c>
      <c r="G235" s="225" t="s">
        <v>127</v>
      </c>
      <c r="H235" s="226"/>
    </row>
    <row r="236" spans="2:8" ht="12.75">
      <c r="B236" s="19" t="s">
        <v>45</v>
      </c>
      <c r="C236" s="19"/>
      <c r="D236" s="225">
        <v>46.066000000000003</v>
      </c>
      <c r="E236" s="225">
        <v>19.741</v>
      </c>
      <c r="F236" s="225">
        <v>8.8179999999999996</v>
      </c>
      <c r="G236" s="225">
        <v>80.557000000000002</v>
      </c>
      <c r="H236" s="226">
        <f>SUM(D236:G236)</f>
        <v>155.18200000000002</v>
      </c>
    </row>
    <row r="237" spans="2:8">
      <c r="B237" s="375" t="s">
        <v>112</v>
      </c>
      <c r="C237" s="19"/>
      <c r="D237" s="225" t="s">
        <v>127</v>
      </c>
      <c r="E237" s="225" t="s">
        <v>127</v>
      </c>
      <c r="F237" s="225" t="s">
        <v>127</v>
      </c>
      <c r="G237" s="225">
        <v>0</v>
      </c>
      <c r="H237" s="226">
        <f>SUM(D237:G237)</f>
        <v>0</v>
      </c>
    </row>
    <row r="238" spans="2:8" ht="12.75">
      <c r="B238" s="19" t="s">
        <v>46</v>
      </c>
      <c r="C238" s="19"/>
      <c r="D238" s="225" t="s">
        <v>127</v>
      </c>
      <c r="E238" s="225" t="s">
        <v>127</v>
      </c>
      <c r="F238" s="225" t="s">
        <v>127</v>
      </c>
      <c r="G238" s="225" t="s">
        <v>127</v>
      </c>
      <c r="H238" s="226"/>
    </row>
    <row r="239" spans="2:8">
      <c r="B239" s="370" t="s">
        <v>96</v>
      </c>
      <c r="C239" s="20"/>
      <c r="D239" s="225">
        <v>21.16</v>
      </c>
      <c r="E239" s="225">
        <v>38.786999999999999</v>
      </c>
      <c r="F239" s="225">
        <v>5.9429999999999996</v>
      </c>
      <c r="G239" s="225">
        <v>11.507000000000001</v>
      </c>
      <c r="H239" s="226">
        <f t="shared" ref="H239" si="51">SUM(D239:G239)</f>
        <v>77.397000000000006</v>
      </c>
    </row>
    <row r="240" spans="2:8">
      <c r="B240" s="370" t="s">
        <v>89</v>
      </c>
      <c r="C240" s="20"/>
      <c r="D240" s="225" t="s">
        <v>127</v>
      </c>
      <c r="E240" s="225" t="s">
        <v>127</v>
      </c>
      <c r="F240" s="225" t="s">
        <v>127</v>
      </c>
      <c r="G240" s="225">
        <v>0</v>
      </c>
      <c r="H240" s="226">
        <f t="shared" ref="H240" si="52">SUM(D240:G240)</f>
        <v>0</v>
      </c>
    </row>
    <row r="241" spans="2:8">
      <c r="B241" s="45" t="s">
        <v>232</v>
      </c>
      <c r="C241" s="188"/>
      <c r="D241" s="225" t="s">
        <v>127</v>
      </c>
      <c r="E241" s="225" t="s">
        <v>127</v>
      </c>
      <c r="F241" s="225" t="s">
        <v>127</v>
      </c>
      <c r="G241" s="225">
        <v>0</v>
      </c>
      <c r="H241" s="226">
        <f>SUM(D241:G241)</f>
        <v>0</v>
      </c>
    </row>
    <row r="242" spans="2:8">
      <c r="B242" s="371" t="s">
        <v>94</v>
      </c>
      <c r="C242" s="21"/>
      <c r="D242" s="225">
        <v>17.138999999999999</v>
      </c>
      <c r="E242" s="225" t="s">
        <v>127</v>
      </c>
      <c r="F242" s="225" t="s">
        <v>127</v>
      </c>
      <c r="G242" s="225" t="s">
        <v>127</v>
      </c>
      <c r="H242" s="226">
        <f>SUM(D242:G242)</f>
        <v>17.138999999999999</v>
      </c>
    </row>
    <row r="243" spans="2:8" ht="12.75">
      <c r="B243" s="20" t="s">
        <v>19</v>
      </c>
      <c r="C243" s="20"/>
      <c r="D243" s="225" t="s">
        <v>127</v>
      </c>
      <c r="E243" s="225" t="s">
        <v>127</v>
      </c>
      <c r="F243" s="225" t="s">
        <v>127</v>
      </c>
      <c r="G243" s="225">
        <v>5.1130000000000004</v>
      </c>
      <c r="H243" s="226">
        <f t="shared" ref="H243:H247" si="53">SUM(D243:G243)</f>
        <v>5.1130000000000004</v>
      </c>
    </row>
    <row r="244" spans="2:8" ht="12.75">
      <c r="B244" s="15" t="s">
        <v>31</v>
      </c>
      <c r="C244" s="15"/>
      <c r="D244" s="227">
        <f>SUM(D234,D236:D237,D239:D243)</f>
        <v>241.434</v>
      </c>
      <c r="E244" s="227">
        <f>SUM(E234,E236:E237,E239:E243)</f>
        <v>86.792000000000002</v>
      </c>
      <c r="F244" s="227">
        <f>SUM(F234,F236:F237,F239:F243)</f>
        <v>20.231999999999999</v>
      </c>
      <c r="G244" s="227">
        <f>SUM(G234,G236:G237,G239:G243)</f>
        <v>-3.4769999999999923</v>
      </c>
      <c r="H244" s="227">
        <f t="shared" si="53"/>
        <v>344.98099999999999</v>
      </c>
    </row>
    <row r="245" spans="2:8" ht="12.75">
      <c r="B245" s="24" t="s">
        <v>45</v>
      </c>
      <c r="C245" s="24"/>
      <c r="D245" s="226">
        <f>-D236</f>
        <v>-46.066000000000003</v>
      </c>
      <c r="E245" s="226">
        <f>-E236</f>
        <v>-19.741</v>
      </c>
      <c r="F245" s="226">
        <f>-F236</f>
        <v>-8.8179999999999996</v>
      </c>
      <c r="G245" s="226">
        <f>-G236</f>
        <v>-80.557000000000002</v>
      </c>
      <c r="H245" s="226">
        <f t="shared" si="53"/>
        <v>-155.18200000000002</v>
      </c>
    </row>
    <row r="246" spans="2:8" ht="12.75">
      <c r="B246" s="376" t="s">
        <v>222</v>
      </c>
      <c r="C246" s="24"/>
      <c r="D246" s="225">
        <v>0.71799999999999997</v>
      </c>
      <c r="E246" s="225" t="s">
        <v>127</v>
      </c>
      <c r="F246" s="225" t="s">
        <v>127</v>
      </c>
      <c r="G246" s="225" t="s">
        <v>127</v>
      </c>
      <c r="H246" s="226">
        <f t="shared" si="53"/>
        <v>0.71799999999999997</v>
      </c>
    </row>
    <row r="247" spans="2:8">
      <c r="B247" s="376" t="s">
        <v>233</v>
      </c>
      <c r="C247" s="24"/>
      <c r="D247" s="225">
        <v>0</v>
      </c>
      <c r="E247" s="225" t="s">
        <v>127</v>
      </c>
      <c r="F247" s="225" t="s">
        <v>127</v>
      </c>
      <c r="G247" s="225" t="s">
        <v>127</v>
      </c>
      <c r="H247" s="226">
        <f t="shared" si="53"/>
        <v>0</v>
      </c>
    </row>
    <row r="248" spans="2:8" ht="12.75">
      <c r="B248" s="24" t="s">
        <v>47</v>
      </c>
      <c r="C248" s="24"/>
      <c r="D248" s="225" t="s">
        <v>127</v>
      </c>
      <c r="E248" s="225" t="s">
        <v>127</v>
      </c>
      <c r="F248" s="225" t="s">
        <v>127</v>
      </c>
      <c r="G248" s="225" t="s">
        <v>127</v>
      </c>
      <c r="H248" s="226"/>
    </row>
    <row r="249" spans="2:8">
      <c r="B249" s="375" t="s">
        <v>96</v>
      </c>
      <c r="C249" s="19"/>
      <c r="D249" s="225">
        <v>2.319</v>
      </c>
      <c r="E249" s="225">
        <v>1.3759999999999999</v>
      </c>
      <c r="F249" s="225">
        <v>0.36399999999999999</v>
      </c>
      <c r="G249" s="225">
        <v>27.774000000000001</v>
      </c>
      <c r="H249" s="226">
        <f t="shared" ref="H249:H250" si="54">SUM(D249:G249)</f>
        <v>31.833000000000002</v>
      </c>
    </row>
    <row r="250" spans="2:8">
      <c r="B250" s="375" t="s">
        <v>89</v>
      </c>
      <c r="C250" s="19"/>
      <c r="D250" s="225" t="s">
        <v>127</v>
      </c>
      <c r="E250" s="225" t="s">
        <v>127</v>
      </c>
      <c r="F250" s="225" t="s">
        <v>127</v>
      </c>
      <c r="G250" s="225">
        <v>0.58299999999999996</v>
      </c>
      <c r="H250" s="226">
        <f t="shared" si="54"/>
        <v>0.58299999999999996</v>
      </c>
    </row>
    <row r="251" spans="2:8">
      <c r="B251" s="375" t="s">
        <v>90</v>
      </c>
      <c r="C251" s="19"/>
      <c r="D251" s="225" t="s">
        <v>127</v>
      </c>
      <c r="E251" s="225" t="s">
        <v>127</v>
      </c>
      <c r="F251" s="225" t="s">
        <v>127</v>
      </c>
      <c r="G251" s="225">
        <v>0.09</v>
      </c>
      <c r="H251" s="226">
        <f>SUM(D251:G251)</f>
        <v>0.09</v>
      </c>
    </row>
    <row r="252" spans="2:8">
      <c r="B252" s="45" t="s">
        <v>231</v>
      </c>
      <c r="C252" s="187"/>
      <c r="D252" s="225" t="s">
        <v>127</v>
      </c>
      <c r="E252" s="225" t="s">
        <v>127</v>
      </c>
      <c r="F252" s="225" t="s">
        <v>127</v>
      </c>
      <c r="G252" s="225">
        <v>7.0339999999999998</v>
      </c>
      <c r="H252" s="226">
        <f>SUM(D252:G252)</f>
        <v>7.0339999999999998</v>
      </c>
    </row>
    <row r="253" spans="2:8" ht="12.75">
      <c r="B253" s="19" t="s">
        <v>19</v>
      </c>
      <c r="C253" s="19"/>
      <c r="D253" s="225" t="s">
        <v>127</v>
      </c>
      <c r="E253" s="225" t="s">
        <v>127</v>
      </c>
      <c r="F253" s="225" t="s">
        <v>127</v>
      </c>
      <c r="G253" s="225">
        <v>7.8</v>
      </c>
      <c r="H253" s="226">
        <f t="shared" ref="H253:H254" si="55">SUM(D253:G253)</f>
        <v>7.8</v>
      </c>
    </row>
    <row r="254" spans="2:8" ht="12.75">
      <c r="B254" s="15" t="s">
        <v>2</v>
      </c>
      <c r="C254" s="15"/>
      <c r="D254" s="22">
        <f>SUM(D244,D245:D247,D249:D253)</f>
        <v>198.40499999999997</v>
      </c>
      <c r="E254" s="22">
        <f>SUM(E244,E245:E247,E249:E253)</f>
        <v>68.427000000000007</v>
      </c>
      <c r="F254" s="22">
        <f>SUM(F244,F245:F247,F249:F253)</f>
        <v>11.778</v>
      </c>
      <c r="G254" s="22">
        <f>SUM(G244,G245:G247,G249:G253)</f>
        <v>-40.752999999999993</v>
      </c>
      <c r="H254" s="22">
        <f t="shared" si="55"/>
        <v>237.85700000000003</v>
      </c>
    </row>
    <row r="255" spans="2:8" ht="12.75">
      <c r="B255" s="3" t="s">
        <v>145</v>
      </c>
      <c r="D255" s="55"/>
      <c r="E255" s="55"/>
      <c r="F255" s="55"/>
      <c r="G255" s="55"/>
      <c r="H255" s="55"/>
    </row>
    <row r="256" spans="2:8">
      <c r="B256" s="370" t="s">
        <v>96</v>
      </c>
      <c r="C256" s="20"/>
      <c r="D256" s="17">
        <f>SUM(D239,D249)</f>
        <v>23.478999999999999</v>
      </c>
      <c r="E256" s="17">
        <f>SUM(E239,E249)</f>
        <v>40.162999999999997</v>
      </c>
      <c r="F256" s="17">
        <f>SUM(F239,F249)</f>
        <v>6.3069999999999995</v>
      </c>
      <c r="G256" s="17">
        <f>SUM(G239,G249)</f>
        <v>39.281000000000006</v>
      </c>
      <c r="H256" s="17">
        <f>SUM(D256:G256)</f>
        <v>109.23</v>
      </c>
    </row>
    <row r="257" spans="2:8">
      <c r="B257" s="371" t="s">
        <v>94</v>
      </c>
      <c r="C257" s="21"/>
      <c r="D257" s="17">
        <f>+D242</f>
        <v>17.138999999999999</v>
      </c>
      <c r="E257" s="17"/>
      <c r="F257" s="17"/>
      <c r="G257" s="17"/>
      <c r="H257" s="17">
        <f>SUM(D257:G257)</f>
        <v>17.138999999999999</v>
      </c>
    </row>
    <row r="258" spans="2:8">
      <c r="B258" s="371" t="s">
        <v>87</v>
      </c>
      <c r="C258" s="21"/>
      <c r="D258" s="17"/>
      <c r="E258" s="17"/>
      <c r="F258" s="17"/>
      <c r="G258" s="17">
        <f>-'Consolidated Reconciliations'!K$14</f>
        <v>-39.43</v>
      </c>
      <c r="H258" s="17">
        <f>SUM(D258:G258)</f>
        <v>-39.43</v>
      </c>
    </row>
    <row r="259" spans="2:8" ht="13.5" thickBot="1">
      <c r="B259" s="15" t="s">
        <v>131</v>
      </c>
      <c r="C259" s="15"/>
      <c r="D259" s="25">
        <f>D254-D256-D257-D258</f>
        <v>157.78699999999998</v>
      </c>
      <c r="E259" s="25">
        <f t="shared" ref="E259" si="56">E254-E256-E257-E258</f>
        <v>28.26400000000001</v>
      </c>
      <c r="F259" s="25">
        <f t="shared" ref="F259" si="57">F254-F256-F257-F258</f>
        <v>5.471000000000001</v>
      </c>
      <c r="G259" s="25">
        <f t="shared" ref="G259" si="58">G254-G256-G257-G258</f>
        <v>-40.603999999999992</v>
      </c>
      <c r="H259" s="25">
        <f t="shared" ref="H259" si="59">H254-H256-H257-H258</f>
        <v>150.91800000000001</v>
      </c>
    </row>
    <row r="260" spans="2:8" ht="13.5" thickTop="1">
      <c r="B260" s="15"/>
      <c r="C260" s="15"/>
      <c r="D260" s="224"/>
      <c r="E260" s="224"/>
      <c r="F260" s="224"/>
      <c r="G260" s="224"/>
      <c r="H260" s="224"/>
    </row>
    <row r="261" spans="2:8">
      <c r="D261" s="26"/>
      <c r="E261" s="26"/>
      <c r="F261" s="26"/>
      <c r="G261" s="26"/>
      <c r="H261" s="18"/>
    </row>
    <row r="262" spans="2:8" ht="15.75">
      <c r="B262" s="12" t="s">
        <v>169</v>
      </c>
      <c r="C262" s="12"/>
      <c r="D262" s="26"/>
      <c r="E262" s="26"/>
      <c r="F262" s="26"/>
      <c r="G262" s="26"/>
      <c r="H262" s="18"/>
    </row>
    <row r="263" spans="2:8" ht="15.75">
      <c r="B263" s="12"/>
      <c r="C263" s="12"/>
      <c r="D263" s="26"/>
      <c r="E263" s="26"/>
      <c r="F263" s="26"/>
      <c r="G263" s="26"/>
      <c r="H263" s="18"/>
    </row>
    <row r="264" spans="2:8" ht="12.75" customHeight="1">
      <c r="D264" s="13" t="s">
        <v>103</v>
      </c>
      <c r="E264" s="13"/>
      <c r="F264" s="13"/>
      <c r="G264" s="13"/>
      <c r="H264" s="13"/>
    </row>
    <row r="265" spans="2:8" ht="25.5">
      <c r="D265" s="14" t="s">
        <v>42</v>
      </c>
      <c r="E265" s="14" t="s">
        <v>124</v>
      </c>
      <c r="F265" s="14" t="s">
        <v>119</v>
      </c>
      <c r="G265" s="14" t="s">
        <v>7</v>
      </c>
      <c r="H265" s="14" t="s">
        <v>37</v>
      </c>
    </row>
    <row r="266" spans="2:8" ht="12.75">
      <c r="B266" s="15" t="s">
        <v>43</v>
      </c>
      <c r="C266" s="15"/>
      <c r="D266" s="225">
        <v>169.066</v>
      </c>
      <c r="E266" s="225">
        <v>41.758000000000003</v>
      </c>
      <c r="F266" s="225">
        <v>2.8130000000000002</v>
      </c>
      <c r="G266" s="225">
        <v>-157.67599999999999</v>
      </c>
      <c r="H266" s="226">
        <f>SUM(D266:G266)</f>
        <v>55.961000000000013</v>
      </c>
    </row>
    <row r="267" spans="2:8" ht="12.75">
      <c r="B267" s="3" t="s">
        <v>44</v>
      </c>
      <c r="D267" s="225" t="s">
        <v>127</v>
      </c>
      <c r="E267" s="225" t="s">
        <v>127</v>
      </c>
      <c r="F267" s="225" t="s">
        <v>127</v>
      </c>
      <c r="G267" s="225" t="s">
        <v>127</v>
      </c>
      <c r="H267" s="226"/>
    </row>
    <row r="268" spans="2:8" ht="12.75">
      <c r="B268" s="19" t="s">
        <v>45</v>
      </c>
      <c r="C268" s="19"/>
      <c r="D268" s="225">
        <v>37.518999999999998</v>
      </c>
      <c r="E268" s="225">
        <v>19.553000000000001</v>
      </c>
      <c r="F268" s="225">
        <v>6.84</v>
      </c>
      <c r="G268" s="225">
        <v>126.31699999999999</v>
      </c>
      <c r="H268" s="226">
        <f>SUM(D268:G268)</f>
        <v>190.22899999999998</v>
      </c>
    </row>
    <row r="269" spans="2:8">
      <c r="B269" s="375" t="s">
        <v>112</v>
      </c>
      <c r="C269" s="19"/>
      <c r="D269" s="225" t="s">
        <v>127</v>
      </c>
      <c r="E269" s="225" t="s">
        <v>127</v>
      </c>
      <c r="F269" s="225" t="s">
        <v>127</v>
      </c>
      <c r="G269" s="225">
        <v>0</v>
      </c>
      <c r="H269" s="226">
        <f>SUM(D269:G269)</f>
        <v>0</v>
      </c>
    </row>
    <row r="270" spans="2:8" ht="12.75">
      <c r="B270" s="19" t="s">
        <v>46</v>
      </c>
      <c r="C270" s="19"/>
      <c r="D270" s="225" t="s">
        <v>127</v>
      </c>
      <c r="E270" s="225" t="s">
        <v>127</v>
      </c>
      <c r="F270" s="225" t="s">
        <v>127</v>
      </c>
      <c r="G270" s="225" t="s">
        <v>127</v>
      </c>
      <c r="H270" s="226"/>
    </row>
    <row r="271" spans="2:8">
      <c r="B271" s="370" t="s">
        <v>96</v>
      </c>
      <c r="C271" s="20"/>
      <c r="D271" s="225">
        <v>20.616</v>
      </c>
      <c r="E271" s="225">
        <v>36.838999999999999</v>
      </c>
      <c r="F271" s="225">
        <v>6.4619999999999997</v>
      </c>
      <c r="G271" s="225">
        <v>14.16</v>
      </c>
      <c r="H271" s="226">
        <f t="shared" ref="H271" si="60">SUM(D271:G271)</f>
        <v>78.076999999999998</v>
      </c>
    </row>
    <row r="272" spans="2:8">
      <c r="B272" s="370" t="s">
        <v>89</v>
      </c>
      <c r="C272" s="20"/>
      <c r="D272" s="225" t="s">
        <v>127</v>
      </c>
      <c r="E272" s="225" t="s">
        <v>127</v>
      </c>
      <c r="F272" s="225" t="s">
        <v>127</v>
      </c>
      <c r="G272" s="225">
        <v>12.66</v>
      </c>
      <c r="H272" s="226">
        <f t="shared" ref="H272" si="61">SUM(D272:G272)</f>
        <v>12.66</v>
      </c>
    </row>
    <row r="273" spans="2:8">
      <c r="B273" s="45" t="s">
        <v>232</v>
      </c>
      <c r="C273" s="188"/>
      <c r="D273" s="225" t="s">
        <v>127</v>
      </c>
      <c r="E273" s="225" t="s">
        <v>127</v>
      </c>
      <c r="F273" s="225" t="s">
        <v>127</v>
      </c>
      <c r="G273" s="225">
        <v>0</v>
      </c>
      <c r="H273" s="226">
        <f>SUM(D273:G273)</f>
        <v>0</v>
      </c>
    </row>
    <row r="274" spans="2:8">
      <c r="B274" s="371" t="s">
        <v>94</v>
      </c>
      <c r="C274" s="21"/>
      <c r="D274" s="225">
        <v>12.352</v>
      </c>
      <c r="E274" s="225" t="s">
        <v>127</v>
      </c>
      <c r="F274" s="225" t="s">
        <v>127</v>
      </c>
      <c r="G274" s="225" t="s">
        <v>127</v>
      </c>
      <c r="H274" s="226">
        <f>SUM(D274:G274)</f>
        <v>12.352</v>
      </c>
    </row>
    <row r="275" spans="2:8" ht="12.75">
      <c r="B275" s="20" t="s">
        <v>19</v>
      </c>
      <c r="C275" s="20"/>
      <c r="D275" s="225" t="s">
        <v>127</v>
      </c>
      <c r="E275" s="225" t="s">
        <v>127</v>
      </c>
      <c r="F275" s="225" t="s">
        <v>127</v>
      </c>
      <c r="G275" s="225">
        <v>4.9539999999999997</v>
      </c>
      <c r="H275" s="226">
        <f t="shared" ref="H275:H279" si="62">SUM(D275:G275)</f>
        <v>4.9539999999999997</v>
      </c>
    </row>
    <row r="276" spans="2:8" ht="12.75">
      <c r="B276" s="15" t="s">
        <v>31</v>
      </c>
      <c r="C276" s="15"/>
      <c r="D276" s="227">
        <f>SUM(D266,D268:D269,D271:D275)</f>
        <v>239.55300000000003</v>
      </c>
      <c r="E276" s="227">
        <f>SUM(E266,E268:E269,E271:E275)</f>
        <v>98.15</v>
      </c>
      <c r="F276" s="227">
        <f>SUM(F266,F268:F269,F271:F275)</f>
        <v>16.115000000000002</v>
      </c>
      <c r="G276" s="227">
        <f>SUM(G266,G268:G269,G271:G275)</f>
        <v>0.41500000000000536</v>
      </c>
      <c r="H276" s="227">
        <f t="shared" si="62"/>
        <v>354.23300000000006</v>
      </c>
    </row>
    <row r="277" spans="2:8" ht="12.75">
      <c r="B277" s="24" t="s">
        <v>45</v>
      </c>
      <c r="C277" s="24"/>
      <c r="D277" s="226">
        <f>-D268</f>
        <v>-37.518999999999998</v>
      </c>
      <c r="E277" s="226">
        <f>-E268</f>
        <v>-19.553000000000001</v>
      </c>
      <c r="F277" s="226">
        <f>-F268</f>
        <v>-6.84</v>
      </c>
      <c r="G277" s="226">
        <f>-G268</f>
        <v>-126.31699999999999</v>
      </c>
      <c r="H277" s="226">
        <f t="shared" si="62"/>
        <v>-190.22899999999998</v>
      </c>
    </row>
    <row r="278" spans="2:8" ht="12.75">
      <c r="B278" s="376" t="s">
        <v>222</v>
      </c>
      <c r="C278" s="24"/>
      <c r="D278" s="225">
        <v>0.53600000000000003</v>
      </c>
      <c r="E278" s="225" t="s">
        <v>127</v>
      </c>
      <c r="F278" s="225" t="s">
        <v>127</v>
      </c>
      <c r="G278" s="225" t="s">
        <v>127</v>
      </c>
      <c r="H278" s="226">
        <f t="shared" si="62"/>
        <v>0.53600000000000003</v>
      </c>
    </row>
    <row r="279" spans="2:8">
      <c r="B279" s="376" t="s">
        <v>233</v>
      </c>
      <c r="C279" s="24"/>
      <c r="D279" s="225">
        <v>0</v>
      </c>
      <c r="E279" s="225" t="s">
        <v>127</v>
      </c>
      <c r="F279" s="225" t="s">
        <v>127</v>
      </c>
      <c r="G279" s="225" t="s">
        <v>127</v>
      </c>
      <c r="H279" s="226">
        <f t="shared" si="62"/>
        <v>0</v>
      </c>
    </row>
    <row r="280" spans="2:8" ht="12.75">
      <c r="B280" s="24" t="s">
        <v>47</v>
      </c>
      <c r="C280" s="24"/>
      <c r="D280" s="225" t="s">
        <v>127</v>
      </c>
      <c r="E280" s="225" t="s">
        <v>127</v>
      </c>
      <c r="F280" s="225" t="s">
        <v>127</v>
      </c>
      <c r="G280" s="225" t="s">
        <v>127</v>
      </c>
      <c r="H280" s="226"/>
    </row>
    <row r="281" spans="2:8">
      <c r="B281" s="375" t="s">
        <v>96</v>
      </c>
      <c r="C281" s="19"/>
      <c r="D281" s="225">
        <v>2.5449999999999999</v>
      </c>
      <c r="E281" s="225">
        <v>1.369</v>
      </c>
      <c r="F281" s="225">
        <v>0.376</v>
      </c>
      <c r="G281" s="225">
        <v>27.663</v>
      </c>
      <c r="H281" s="226">
        <f t="shared" ref="H281:H282" si="63">SUM(D281:G281)</f>
        <v>31.952999999999999</v>
      </c>
    </row>
    <row r="282" spans="2:8">
      <c r="B282" s="375" t="s">
        <v>89</v>
      </c>
      <c r="C282" s="19"/>
      <c r="D282" s="225" t="s">
        <v>127</v>
      </c>
      <c r="E282" s="225" t="s">
        <v>127</v>
      </c>
      <c r="F282" s="225" t="s">
        <v>127</v>
      </c>
      <c r="G282" s="225">
        <v>3.8029999999999999</v>
      </c>
      <c r="H282" s="226">
        <f t="shared" si="63"/>
        <v>3.8029999999999999</v>
      </c>
    </row>
    <row r="283" spans="2:8">
      <c r="B283" s="375" t="s">
        <v>90</v>
      </c>
      <c r="C283" s="19"/>
      <c r="D283" s="225" t="s">
        <v>127</v>
      </c>
      <c r="E283" s="225" t="s">
        <v>127</v>
      </c>
      <c r="F283" s="225" t="s">
        <v>127</v>
      </c>
      <c r="G283" s="225">
        <v>6.5000000000000002E-2</v>
      </c>
      <c r="H283" s="226">
        <f>SUM(D283:G283)</f>
        <v>6.5000000000000002E-2</v>
      </c>
    </row>
    <row r="284" spans="2:8">
      <c r="B284" s="45" t="s">
        <v>231</v>
      </c>
      <c r="C284" s="187"/>
      <c r="D284" s="225" t="s">
        <v>127</v>
      </c>
      <c r="E284" s="225" t="s">
        <v>127</v>
      </c>
      <c r="F284" s="225" t="s">
        <v>127</v>
      </c>
      <c r="G284" s="225">
        <v>41.905999999999999</v>
      </c>
      <c r="H284" s="226">
        <f>SUM(D284:G284)</f>
        <v>41.905999999999999</v>
      </c>
    </row>
    <row r="285" spans="2:8" ht="12.75">
      <c r="B285" s="19" t="s">
        <v>19</v>
      </c>
      <c r="C285" s="19"/>
      <c r="D285" s="225" t="s">
        <v>127</v>
      </c>
      <c r="E285" s="225" t="s">
        <v>127</v>
      </c>
      <c r="F285" s="225" t="s">
        <v>127</v>
      </c>
      <c r="G285" s="225">
        <v>7.5579999999999998</v>
      </c>
      <c r="H285" s="226">
        <f t="shared" ref="H285:H286" si="64">SUM(D285:G285)</f>
        <v>7.5579999999999998</v>
      </c>
    </row>
    <row r="286" spans="2:8" ht="12.75">
      <c r="B286" s="15" t="s">
        <v>2</v>
      </c>
      <c r="C286" s="15"/>
      <c r="D286" s="22">
        <f>SUM(D276,D277:D279,D281:D285)</f>
        <v>205.11500000000001</v>
      </c>
      <c r="E286" s="22">
        <f>SUM(E276,E277:E279,E281:E285)</f>
        <v>79.966000000000008</v>
      </c>
      <c r="F286" s="22">
        <f>SUM(F276,F277:F279,F281:F285)</f>
        <v>9.6510000000000016</v>
      </c>
      <c r="G286" s="22">
        <f>SUM(G276,G277:G279,G281:G285)</f>
        <v>-44.906999999999996</v>
      </c>
      <c r="H286" s="22">
        <f t="shared" si="64"/>
        <v>249.82500000000005</v>
      </c>
    </row>
    <row r="287" spans="2:8" ht="12.75">
      <c r="B287" s="3" t="s">
        <v>145</v>
      </c>
      <c r="D287" s="55"/>
      <c r="E287" s="55"/>
      <c r="F287" s="55"/>
      <c r="G287" s="55"/>
      <c r="H287" s="55"/>
    </row>
    <row r="288" spans="2:8">
      <c r="B288" s="370" t="s">
        <v>96</v>
      </c>
      <c r="C288" s="20"/>
      <c r="D288" s="17">
        <f>SUM(D271,D281)</f>
        <v>23.161000000000001</v>
      </c>
      <c r="E288" s="17">
        <f>SUM(E271,E281)</f>
        <v>38.207999999999998</v>
      </c>
      <c r="F288" s="17">
        <f>SUM(F271,F281)</f>
        <v>6.8380000000000001</v>
      </c>
      <c r="G288" s="17">
        <f>SUM(G271,G281)</f>
        <v>41.823</v>
      </c>
      <c r="H288" s="17">
        <f>SUM(D288:G288)</f>
        <v>110.03</v>
      </c>
    </row>
    <row r="289" spans="2:8">
      <c r="B289" s="371" t="s">
        <v>94</v>
      </c>
      <c r="C289" s="21"/>
      <c r="D289" s="17">
        <f>+D274</f>
        <v>12.352</v>
      </c>
      <c r="E289" s="17"/>
      <c r="F289" s="17"/>
      <c r="G289" s="17"/>
      <c r="H289" s="17">
        <f>SUM(D289:G289)</f>
        <v>12.352</v>
      </c>
    </row>
    <row r="290" spans="2:8">
      <c r="B290" s="371" t="s">
        <v>87</v>
      </c>
      <c r="C290" s="21"/>
      <c r="D290" s="17"/>
      <c r="E290" s="17"/>
      <c r="F290" s="17"/>
      <c r="G290" s="17">
        <f>-'Consolidated Reconciliations'!L$14</f>
        <v>-35.847000000000001</v>
      </c>
      <c r="H290" s="17">
        <f>SUM(D290:G290)</f>
        <v>-35.847000000000001</v>
      </c>
    </row>
    <row r="291" spans="2:8" ht="13.5" thickBot="1">
      <c r="B291" s="15" t="s">
        <v>131</v>
      </c>
      <c r="C291" s="15"/>
      <c r="D291" s="25">
        <f>D286-D288-D289-D290</f>
        <v>169.602</v>
      </c>
      <c r="E291" s="25">
        <f t="shared" ref="E291" si="65">E286-E288-E289-E290</f>
        <v>41.75800000000001</v>
      </c>
      <c r="F291" s="25">
        <f t="shared" ref="F291" si="66">F286-F288-F289-F290</f>
        <v>2.8130000000000015</v>
      </c>
      <c r="G291" s="25">
        <f t="shared" ref="G291" si="67">G286-G288-G289-G290</f>
        <v>-50.882999999999988</v>
      </c>
      <c r="H291" s="25">
        <f t="shared" ref="H291" si="68">H286-H288-H289-H290</f>
        <v>163.29000000000005</v>
      </c>
    </row>
    <row r="292" spans="2:8" ht="15" thickTop="1">
      <c r="D292" s="26"/>
      <c r="E292" s="26"/>
      <c r="F292" s="26"/>
      <c r="G292" s="26"/>
      <c r="H292" s="18"/>
    </row>
    <row r="293" spans="2:8">
      <c r="D293" s="26"/>
      <c r="E293" s="26"/>
      <c r="F293" s="26"/>
      <c r="G293" s="26"/>
      <c r="H293" s="18"/>
    </row>
    <row r="294" spans="2:8" ht="15.75">
      <c r="B294" s="12" t="s">
        <v>170</v>
      </c>
      <c r="C294" s="12"/>
      <c r="D294" s="26"/>
      <c r="E294" s="26"/>
      <c r="F294" s="26"/>
      <c r="G294" s="26"/>
      <c r="H294" s="18"/>
    </row>
    <row r="295" spans="2:8" ht="15.75">
      <c r="B295" s="12"/>
      <c r="C295" s="12"/>
      <c r="D295" s="26"/>
      <c r="E295" s="26"/>
      <c r="F295" s="26"/>
      <c r="G295" s="26"/>
      <c r="H295" s="18"/>
    </row>
    <row r="296" spans="2:8" ht="12.75" customHeight="1">
      <c r="D296" s="13" t="s">
        <v>104</v>
      </c>
      <c r="E296" s="13"/>
      <c r="F296" s="13"/>
      <c r="G296" s="13"/>
      <c r="H296" s="13"/>
    </row>
    <row r="297" spans="2:8" ht="25.5">
      <c r="D297" s="14" t="s">
        <v>42</v>
      </c>
      <c r="E297" s="14" t="s">
        <v>124</v>
      </c>
      <c r="F297" s="14" t="s">
        <v>119</v>
      </c>
      <c r="G297" s="14" t="s">
        <v>7</v>
      </c>
      <c r="H297" s="14" t="s">
        <v>37</v>
      </c>
    </row>
    <row r="298" spans="2:8" ht="12.75">
      <c r="B298" s="15" t="s">
        <v>43</v>
      </c>
      <c r="C298" s="15"/>
      <c r="D298" s="17">
        <f>D266+D234+D202+D170</f>
        <v>735.35400000000004</v>
      </c>
      <c r="E298" s="17">
        <f>E266+E234+E202+E170</f>
        <v>136.17700000000002</v>
      </c>
      <c r="F298" s="17">
        <f>F266+F234+F202+F170</f>
        <v>16.807000000000002</v>
      </c>
      <c r="G298" s="17">
        <f>G266+G234+G202+G170</f>
        <v>-428.76600000000002</v>
      </c>
      <c r="H298" s="17">
        <f>SUM(D298:G298)</f>
        <v>459.57200000000006</v>
      </c>
    </row>
    <row r="299" spans="2:8" ht="12.75">
      <c r="B299" s="3" t="s">
        <v>44</v>
      </c>
      <c r="D299" s="17" t="s">
        <v>127</v>
      </c>
      <c r="E299" s="17" t="s">
        <v>127</v>
      </c>
      <c r="F299" s="17" t="s">
        <v>127</v>
      </c>
      <c r="G299" s="17" t="s">
        <v>127</v>
      </c>
      <c r="H299" s="17"/>
    </row>
    <row r="300" spans="2:8" ht="12.75">
      <c r="B300" s="19" t="s">
        <v>45</v>
      </c>
      <c r="C300" s="19"/>
      <c r="D300" s="17">
        <f>D268+D236+D204+D172</f>
        <v>165.52</v>
      </c>
      <c r="E300" s="17">
        <f>E268+E236+E204+E172</f>
        <v>74.047999999999988</v>
      </c>
      <c r="F300" s="17">
        <f>F268+F236+F204+F172</f>
        <v>33.867000000000004</v>
      </c>
      <c r="G300" s="17">
        <f>G268+G236+G204+G172</f>
        <v>352.71800000000002</v>
      </c>
      <c r="H300" s="17">
        <f>SUM(D300:G300)</f>
        <v>626.15300000000002</v>
      </c>
    </row>
    <row r="301" spans="2:8">
      <c r="B301" s="375" t="s">
        <v>112</v>
      </c>
      <c r="C301" s="19"/>
      <c r="D301" s="17" t="s">
        <v>127</v>
      </c>
      <c r="E301" s="17" t="s">
        <v>127</v>
      </c>
      <c r="F301" s="17" t="s">
        <v>127</v>
      </c>
      <c r="G301" s="17"/>
      <c r="H301" s="17">
        <f>SUM(D301:G301)</f>
        <v>0</v>
      </c>
    </row>
    <row r="302" spans="2:8" ht="12.75">
      <c r="B302" s="19" t="s">
        <v>46</v>
      </c>
      <c r="C302" s="19"/>
      <c r="D302" s="17" t="s">
        <v>127</v>
      </c>
      <c r="E302" s="17" t="s">
        <v>127</v>
      </c>
      <c r="F302" s="17" t="s">
        <v>127</v>
      </c>
      <c r="G302" s="17" t="s">
        <v>127</v>
      </c>
      <c r="H302" s="17"/>
    </row>
    <row r="303" spans="2:8">
      <c r="B303" s="370" t="s">
        <v>96</v>
      </c>
      <c r="C303" s="20"/>
      <c r="D303" s="17">
        <f>D271+D239+D207+D175</f>
        <v>82.962999999999994</v>
      </c>
      <c r="E303" s="17">
        <f>E271+E239+E207+E175</f>
        <v>144.697</v>
      </c>
      <c r="F303" s="17">
        <f>F271+F239+F207+F175</f>
        <v>21.823</v>
      </c>
      <c r="G303" s="17">
        <f>G271+G239+G207+G175</f>
        <v>37.870000000000005</v>
      </c>
      <c r="H303" s="17">
        <f t="shared" ref="H303:H304" si="69">SUM(D303:G303)</f>
        <v>287.35300000000001</v>
      </c>
    </row>
    <row r="304" spans="2:8">
      <c r="B304" s="370" t="s">
        <v>89</v>
      </c>
      <c r="C304" s="20"/>
      <c r="D304" s="17" t="s">
        <v>127</v>
      </c>
      <c r="E304" s="17" t="s">
        <v>127</v>
      </c>
      <c r="F304" s="17" t="s">
        <v>127</v>
      </c>
      <c r="G304" s="17">
        <f>G272+G240+G208+G176</f>
        <v>12.66</v>
      </c>
      <c r="H304" s="17">
        <f t="shared" si="69"/>
        <v>12.66</v>
      </c>
    </row>
    <row r="305" spans="2:8">
      <c r="B305" s="45" t="s">
        <v>232</v>
      </c>
      <c r="C305" s="188"/>
      <c r="D305" s="17" t="s">
        <v>127</v>
      </c>
      <c r="E305" s="17" t="s">
        <v>127</v>
      </c>
      <c r="F305" s="17" t="s">
        <v>127</v>
      </c>
      <c r="G305" s="17"/>
      <c r="H305" s="17">
        <f>SUM(D305:G305)</f>
        <v>0</v>
      </c>
    </row>
    <row r="306" spans="2:8">
      <c r="B306" s="371" t="s">
        <v>94</v>
      </c>
      <c r="C306" s="21"/>
      <c r="D306" s="17">
        <f>D274+D242+D210+D178</f>
        <v>55.724000000000004</v>
      </c>
      <c r="E306" s="17" t="s">
        <v>127</v>
      </c>
      <c r="F306" s="17" t="s">
        <v>127</v>
      </c>
      <c r="G306" s="17" t="s">
        <v>127</v>
      </c>
      <c r="H306" s="17">
        <f>SUM(D306:G306)</f>
        <v>55.724000000000004</v>
      </c>
    </row>
    <row r="307" spans="2:8" ht="12.75">
      <c r="B307" s="20" t="s">
        <v>19</v>
      </c>
      <c r="C307" s="20"/>
      <c r="D307" s="17" t="s">
        <v>127</v>
      </c>
      <c r="E307" s="17" t="s">
        <v>127</v>
      </c>
      <c r="F307" s="17" t="s">
        <v>127</v>
      </c>
      <c r="G307" s="17">
        <f>G275+G243+G211+G179</f>
        <v>19.213000000000001</v>
      </c>
      <c r="H307" s="17">
        <f t="shared" ref="H307:H311" si="70">SUM(D307:G307)</f>
        <v>19.213000000000001</v>
      </c>
    </row>
    <row r="308" spans="2:8" ht="12.75">
      <c r="B308" s="15" t="s">
        <v>31</v>
      </c>
      <c r="C308" s="15"/>
      <c r="D308" s="22">
        <f>SUM(D298,D300:D301,D303:D307)</f>
        <v>1039.5609999999999</v>
      </c>
      <c r="E308" s="22">
        <f>SUM(E298,E300:E301,E303:E307)</f>
        <v>354.92200000000003</v>
      </c>
      <c r="F308" s="22">
        <f>SUM(F298,F300:F301,F303:F307)</f>
        <v>72.497000000000014</v>
      </c>
      <c r="G308" s="22">
        <f>SUM(G298,G300:G301,G303:G307)</f>
        <v>-6.3049999999999962</v>
      </c>
      <c r="H308" s="22">
        <f t="shared" si="70"/>
        <v>1460.675</v>
      </c>
    </row>
    <row r="309" spans="2:8" ht="12.75">
      <c r="B309" s="24" t="s">
        <v>45</v>
      </c>
      <c r="C309" s="24"/>
      <c r="D309" s="17">
        <f>-D300</f>
        <v>-165.52</v>
      </c>
      <c r="E309" s="17">
        <f>-E300</f>
        <v>-74.047999999999988</v>
      </c>
      <c r="F309" s="17">
        <f>-F300</f>
        <v>-33.867000000000004</v>
      </c>
      <c r="G309" s="17">
        <f>-G300</f>
        <v>-352.71800000000002</v>
      </c>
      <c r="H309" s="17">
        <f t="shared" si="70"/>
        <v>-626.15300000000002</v>
      </c>
    </row>
    <row r="310" spans="2:8" ht="12.75">
      <c r="B310" s="376" t="s">
        <v>222</v>
      </c>
      <c r="C310" s="24"/>
      <c r="D310" s="17">
        <f>D278+D246+D214+D182</f>
        <v>2.78</v>
      </c>
      <c r="E310" s="17" t="s">
        <v>127</v>
      </c>
      <c r="F310" s="17" t="s">
        <v>127</v>
      </c>
      <c r="G310" s="17" t="s">
        <v>127</v>
      </c>
      <c r="H310" s="17">
        <f t="shared" si="70"/>
        <v>2.78</v>
      </c>
    </row>
    <row r="311" spans="2:8">
      <c r="B311" s="376" t="s">
        <v>233</v>
      </c>
      <c r="C311" s="24"/>
      <c r="D311" s="17">
        <f>D279+D247+D215+D183</f>
        <v>0</v>
      </c>
      <c r="E311" s="17" t="s">
        <v>127</v>
      </c>
      <c r="F311" s="17" t="s">
        <v>127</v>
      </c>
      <c r="G311" s="17" t="s">
        <v>127</v>
      </c>
      <c r="H311" s="17">
        <f t="shared" si="70"/>
        <v>0</v>
      </c>
    </row>
    <row r="312" spans="2:8" ht="12.75">
      <c r="B312" s="24" t="s">
        <v>47</v>
      </c>
      <c r="C312" s="24"/>
      <c r="D312" s="17" t="s">
        <v>127</v>
      </c>
      <c r="E312" s="17" t="s">
        <v>127</v>
      </c>
      <c r="F312" s="17" t="s">
        <v>127</v>
      </c>
      <c r="G312" s="17" t="s">
        <v>127</v>
      </c>
      <c r="H312" s="17"/>
    </row>
    <row r="313" spans="2:8">
      <c r="B313" s="375" t="s">
        <v>96</v>
      </c>
      <c r="C313" s="19"/>
      <c r="D313" s="17">
        <f>D281+D249+D217+D185</f>
        <v>9.8089999999999993</v>
      </c>
      <c r="E313" s="17">
        <f>E281+E249+E217+E185</f>
        <v>5.4880000000000004</v>
      </c>
      <c r="F313" s="17">
        <f>F281+F249+F217+F185</f>
        <v>1.3340000000000001</v>
      </c>
      <c r="G313" s="17">
        <f>G281+G249+G217+G185</f>
        <v>110.00200000000001</v>
      </c>
      <c r="H313" s="17">
        <f t="shared" ref="H313:H314" si="71">SUM(D313:G313)</f>
        <v>126.63300000000001</v>
      </c>
    </row>
    <row r="314" spans="2:8">
      <c r="B314" s="375" t="s">
        <v>89</v>
      </c>
      <c r="C314" s="19"/>
      <c r="D314" s="17" t="s">
        <v>127</v>
      </c>
      <c r="E314" s="17" t="s">
        <v>127</v>
      </c>
      <c r="F314" s="17" t="s">
        <v>127</v>
      </c>
      <c r="G314" s="17">
        <f>G282+G250+G218+G186</f>
        <v>5.6260000000000003</v>
      </c>
      <c r="H314" s="17">
        <f t="shared" si="71"/>
        <v>5.6260000000000003</v>
      </c>
    </row>
    <row r="315" spans="2:8">
      <c r="B315" s="375" t="s">
        <v>90</v>
      </c>
      <c r="C315" s="19"/>
      <c r="D315" s="17" t="s">
        <v>127</v>
      </c>
      <c r="E315" s="17" t="s">
        <v>127</v>
      </c>
      <c r="F315" s="17" t="s">
        <v>127</v>
      </c>
      <c r="G315" s="17">
        <f>G283+G251+G219+G187</f>
        <v>0.77900000000000003</v>
      </c>
      <c r="H315" s="17">
        <f>SUM(D315:G315)</f>
        <v>0.77900000000000003</v>
      </c>
    </row>
    <row r="316" spans="2:8">
      <c r="B316" s="45" t="s">
        <v>231</v>
      </c>
      <c r="C316" s="187"/>
      <c r="D316" s="17" t="s">
        <v>127</v>
      </c>
      <c r="E316" s="17" t="s">
        <v>127</v>
      </c>
      <c r="F316" s="17" t="s">
        <v>127</v>
      </c>
      <c r="G316" s="17">
        <f>G284+G252+G220+G188</f>
        <v>46.995000000000005</v>
      </c>
      <c r="H316" s="17">
        <f>SUM(D316:G316)</f>
        <v>46.995000000000005</v>
      </c>
    </row>
    <row r="317" spans="2:8" ht="12.75">
      <c r="B317" s="19" t="s">
        <v>19</v>
      </c>
      <c r="C317" s="19"/>
      <c r="D317" s="17" t="s">
        <v>127</v>
      </c>
      <c r="E317" s="17" t="s">
        <v>127</v>
      </c>
      <c r="F317" s="17" t="s">
        <v>127</v>
      </c>
      <c r="G317" s="17">
        <f>G285+G253+G221+G189</f>
        <v>29.311</v>
      </c>
      <c r="H317" s="17">
        <f t="shared" ref="H317:H318" si="72">SUM(D317:G317)</f>
        <v>29.311</v>
      </c>
    </row>
    <row r="318" spans="2:8" ht="12.75">
      <c r="B318" s="15" t="s">
        <v>2</v>
      </c>
      <c r="C318" s="15"/>
      <c r="D318" s="22">
        <f>SUM(D308,D309:D311,D313:D317)</f>
        <v>886.62999999999988</v>
      </c>
      <c r="E318" s="22">
        <f>SUM(E308,E309:E311,E313:E317)</f>
        <v>286.36200000000002</v>
      </c>
      <c r="F318" s="22">
        <f>SUM(F308,F309:F311,F313:F317)</f>
        <v>39.964000000000013</v>
      </c>
      <c r="G318" s="22">
        <f>SUM(G308,G309:G311,G313:G317)</f>
        <v>-166.31</v>
      </c>
      <c r="H318" s="22">
        <f t="shared" si="72"/>
        <v>1046.646</v>
      </c>
    </row>
    <row r="319" spans="2:8" ht="12.75">
      <c r="B319" s="3" t="s">
        <v>145</v>
      </c>
      <c r="D319" s="55"/>
      <c r="E319" s="55"/>
      <c r="F319" s="55"/>
      <c r="G319" s="55"/>
      <c r="H319" s="55"/>
    </row>
    <row r="320" spans="2:8">
      <c r="B320" s="370" t="s">
        <v>96</v>
      </c>
      <c r="C320" s="20"/>
      <c r="D320" s="17">
        <f>D288+D256+D224+D192</f>
        <v>92.771999999999991</v>
      </c>
      <c r="E320" s="17">
        <f>E288+E256+E224+E192</f>
        <v>150.185</v>
      </c>
      <c r="F320" s="17">
        <f>F288+F256+F224+F192</f>
        <v>23.157</v>
      </c>
      <c r="G320" s="17">
        <f>G288+G256+G224+G192</f>
        <v>147.87200000000001</v>
      </c>
      <c r="H320" s="17">
        <f>SUM(D320:G320)</f>
        <v>413.98599999999999</v>
      </c>
    </row>
    <row r="321" spans="2:8">
      <c r="B321" s="371" t="s">
        <v>94</v>
      </c>
      <c r="C321" s="21"/>
      <c r="D321" s="17">
        <f>D289+D257+D225+D193</f>
        <v>55.724000000000004</v>
      </c>
      <c r="E321" s="17"/>
      <c r="F321" s="17"/>
      <c r="G321" s="17"/>
      <c r="H321" s="17">
        <f>SUM(D321:G321)</f>
        <v>55.724000000000004</v>
      </c>
    </row>
    <row r="322" spans="2:8">
      <c r="B322" s="371" t="s">
        <v>87</v>
      </c>
      <c r="C322" s="21"/>
      <c r="D322" s="17"/>
      <c r="E322" s="17"/>
      <c r="F322" s="17"/>
      <c r="G322" s="17">
        <f>G290+G258+G226+G194</f>
        <v>-143.42500000000001</v>
      </c>
      <c r="H322" s="17">
        <f>SUM(D322:G322)</f>
        <v>-143.42500000000001</v>
      </c>
    </row>
    <row r="323" spans="2:8" ht="13.5" thickBot="1">
      <c r="B323" s="15" t="s">
        <v>131</v>
      </c>
      <c r="C323" s="15"/>
      <c r="D323" s="25">
        <f>D318-D320-D321-D322</f>
        <v>738.1339999999999</v>
      </c>
      <c r="E323" s="25">
        <f t="shared" ref="E323:H323" si="73">E318-E320-E321-E322</f>
        <v>136.17700000000002</v>
      </c>
      <c r="F323" s="25">
        <f t="shared" si="73"/>
        <v>16.807000000000013</v>
      </c>
      <c r="G323" s="25">
        <f t="shared" si="73"/>
        <v>-170.75700000000001</v>
      </c>
      <c r="H323" s="25">
        <f t="shared" si="73"/>
        <v>720.36099999999988</v>
      </c>
    </row>
    <row r="324" spans="2:8" ht="13.5" thickTop="1">
      <c r="B324" s="15"/>
      <c r="C324" s="15"/>
      <c r="D324" s="224"/>
      <c r="E324" s="224"/>
      <c r="F324" s="224"/>
      <c r="G324" s="224"/>
      <c r="H324" s="224"/>
    </row>
    <row r="325" spans="2:8">
      <c r="D325" s="26"/>
      <c r="E325" s="26"/>
      <c r="F325" s="26"/>
      <c r="G325" s="26"/>
      <c r="H325" s="18"/>
    </row>
    <row r="326" spans="2:8" ht="15.75">
      <c r="B326" s="12" t="s">
        <v>171</v>
      </c>
      <c r="C326" s="12"/>
      <c r="D326" s="26"/>
      <c r="E326" s="26"/>
      <c r="F326" s="26"/>
      <c r="G326" s="26"/>
      <c r="H326" s="18"/>
    </row>
    <row r="327" spans="2:8" ht="15.75">
      <c r="B327" s="12"/>
      <c r="C327" s="12"/>
      <c r="D327" s="26"/>
      <c r="E327" s="26"/>
      <c r="F327" s="26"/>
      <c r="G327" s="26"/>
      <c r="H327" s="18"/>
    </row>
    <row r="328" spans="2:8" ht="12.75" customHeight="1">
      <c r="D328" s="13" t="s">
        <v>107</v>
      </c>
      <c r="E328" s="13"/>
      <c r="F328" s="13"/>
      <c r="G328" s="13"/>
      <c r="H328" s="13"/>
    </row>
    <row r="329" spans="2:8" ht="25.5">
      <c r="D329" s="14" t="s">
        <v>42</v>
      </c>
      <c r="E329" s="14" t="s">
        <v>124</v>
      </c>
      <c r="F329" s="14" t="s">
        <v>119</v>
      </c>
      <c r="G329" s="14" t="s">
        <v>7</v>
      </c>
      <c r="H329" s="14" t="s">
        <v>37</v>
      </c>
    </row>
    <row r="330" spans="2:8" ht="12.75">
      <c r="B330" s="15" t="s">
        <v>43</v>
      </c>
      <c r="C330" s="15"/>
      <c r="D330" s="225">
        <v>228.13200000000001</v>
      </c>
      <c r="E330" s="225">
        <v>19.719000000000001</v>
      </c>
      <c r="F330" s="225">
        <v>-0.32200000000000001</v>
      </c>
      <c r="G330" s="225">
        <v>-84.203000000000003</v>
      </c>
      <c r="H330" s="226">
        <f>SUM(D330:G330)</f>
        <v>163.32599999999999</v>
      </c>
    </row>
    <row r="331" spans="2:8" ht="12.75">
      <c r="B331" s="3" t="s">
        <v>44</v>
      </c>
      <c r="D331" s="225" t="s">
        <v>127</v>
      </c>
      <c r="E331" s="225" t="s">
        <v>127</v>
      </c>
      <c r="F331" s="225" t="s">
        <v>127</v>
      </c>
      <c r="G331" s="225" t="s">
        <v>127</v>
      </c>
      <c r="H331" s="226"/>
    </row>
    <row r="332" spans="2:8" ht="12.75">
      <c r="B332" s="19" t="s">
        <v>45</v>
      </c>
      <c r="C332" s="19"/>
      <c r="D332" s="225">
        <v>39.71</v>
      </c>
      <c r="E332" s="225">
        <v>19.888000000000002</v>
      </c>
      <c r="F332" s="225">
        <v>12.06</v>
      </c>
      <c r="G332" s="225">
        <v>72.783000000000015</v>
      </c>
      <c r="H332" s="226">
        <f>SUM(D332:G332)</f>
        <v>144.44100000000003</v>
      </c>
    </row>
    <row r="333" spans="2:8">
      <c r="B333" s="375" t="s">
        <v>112</v>
      </c>
      <c r="C333" s="19"/>
      <c r="D333" s="225" t="s">
        <v>127</v>
      </c>
      <c r="E333" s="225" t="s">
        <v>127</v>
      </c>
      <c r="F333" s="225" t="s">
        <v>127</v>
      </c>
      <c r="G333" s="225">
        <v>0</v>
      </c>
      <c r="H333" s="226">
        <f>SUM(D333:G333)</f>
        <v>0</v>
      </c>
    </row>
    <row r="334" spans="2:8" ht="12.75">
      <c r="B334" s="19" t="s">
        <v>46</v>
      </c>
      <c r="C334" s="19"/>
      <c r="D334" s="225" t="s">
        <v>127</v>
      </c>
      <c r="E334" s="225" t="s">
        <v>127</v>
      </c>
      <c r="F334" s="225" t="s">
        <v>127</v>
      </c>
      <c r="G334" s="225" t="s">
        <v>127</v>
      </c>
      <c r="H334" s="226"/>
    </row>
    <row r="335" spans="2:8">
      <c r="B335" s="370" t="s">
        <v>96</v>
      </c>
      <c r="C335" s="20"/>
      <c r="D335" s="225">
        <v>23.093</v>
      </c>
      <c r="E335" s="225">
        <v>34.923000000000002</v>
      </c>
      <c r="F335" s="225">
        <v>7.077</v>
      </c>
      <c r="G335" s="225">
        <v>8.6039999999999992</v>
      </c>
      <c r="H335" s="226">
        <f t="shared" ref="H335:H336" si="74">SUM(D335:G335)</f>
        <v>73.697000000000003</v>
      </c>
    </row>
    <row r="336" spans="2:8">
      <c r="B336" s="370" t="s">
        <v>89</v>
      </c>
      <c r="C336" s="20"/>
      <c r="D336" s="225" t="s">
        <v>127</v>
      </c>
      <c r="E336" s="225" t="s">
        <v>127</v>
      </c>
      <c r="F336" s="225" t="s">
        <v>127</v>
      </c>
      <c r="G336" s="225">
        <v>0</v>
      </c>
      <c r="H336" s="226">
        <f t="shared" si="74"/>
        <v>0</v>
      </c>
    </row>
    <row r="337" spans="2:8">
      <c r="B337" s="45" t="s">
        <v>232</v>
      </c>
      <c r="C337" s="188"/>
      <c r="D337" s="225" t="s">
        <v>127</v>
      </c>
      <c r="E337" s="225" t="s">
        <v>127</v>
      </c>
      <c r="F337" s="225" t="s">
        <v>127</v>
      </c>
      <c r="G337" s="225">
        <v>0</v>
      </c>
      <c r="H337" s="226">
        <f>SUM(D337:G337)</f>
        <v>0</v>
      </c>
    </row>
    <row r="338" spans="2:8">
      <c r="B338" s="371" t="s">
        <v>94</v>
      </c>
      <c r="C338" s="21"/>
      <c r="D338" s="225">
        <v>16.132000000000001</v>
      </c>
      <c r="E338" s="225" t="s">
        <v>127</v>
      </c>
      <c r="F338" s="225" t="s">
        <v>127</v>
      </c>
      <c r="G338" s="225" t="s">
        <v>127</v>
      </c>
      <c r="H338" s="226">
        <f>SUM(D338:G338)</f>
        <v>16.132000000000001</v>
      </c>
    </row>
    <row r="339" spans="2:8" ht="12.75">
      <c r="B339" s="20" t="s">
        <v>19</v>
      </c>
      <c r="C339" s="20"/>
      <c r="D339" s="225" t="s">
        <v>127</v>
      </c>
      <c r="E339" s="225" t="s">
        <v>127</v>
      </c>
      <c r="F339" s="225" t="s">
        <v>127</v>
      </c>
      <c r="G339" s="225">
        <v>3.181</v>
      </c>
      <c r="H339" s="226">
        <f t="shared" ref="H339:H343" si="75">SUM(D339:G339)</f>
        <v>3.181</v>
      </c>
    </row>
    <row r="340" spans="2:8" ht="12.75">
      <c r="B340" s="15" t="s">
        <v>31</v>
      </c>
      <c r="C340" s="15"/>
      <c r="D340" s="227">
        <f>SUM(D330,D332:D333,D335:D339)</f>
        <v>307.06700000000001</v>
      </c>
      <c r="E340" s="227">
        <f>SUM(E330,E332:E333,E335:E339)</f>
        <v>74.53</v>
      </c>
      <c r="F340" s="227">
        <f>SUM(F330,F332:F333,F335:F339)</f>
        <v>18.815000000000001</v>
      </c>
      <c r="G340" s="227">
        <f>SUM(G330,G332:G333,G335:G339)</f>
        <v>0.36500000000001176</v>
      </c>
      <c r="H340" s="227">
        <f t="shared" si="75"/>
        <v>400.77699999999999</v>
      </c>
    </row>
    <row r="341" spans="2:8" ht="12.75">
      <c r="B341" s="24" t="s">
        <v>45</v>
      </c>
      <c r="C341" s="24"/>
      <c r="D341" s="226">
        <f>-D332</f>
        <v>-39.71</v>
      </c>
      <c r="E341" s="226">
        <f>-E332</f>
        <v>-19.888000000000002</v>
      </c>
      <c r="F341" s="226">
        <f>-F332</f>
        <v>-12.06</v>
      </c>
      <c r="G341" s="226">
        <f>-G332</f>
        <v>-72.783000000000015</v>
      </c>
      <c r="H341" s="226">
        <f t="shared" si="75"/>
        <v>-144.44100000000003</v>
      </c>
    </row>
    <row r="342" spans="2:8" ht="12.75">
      <c r="B342" s="376" t="s">
        <v>222</v>
      </c>
      <c r="C342" s="24"/>
      <c r="D342" s="225">
        <v>0.89800000000000002</v>
      </c>
      <c r="E342" s="225" t="s">
        <v>127</v>
      </c>
      <c r="F342" s="225" t="s">
        <v>127</v>
      </c>
      <c r="G342" s="225" t="s">
        <v>127</v>
      </c>
      <c r="H342" s="226">
        <f t="shared" si="75"/>
        <v>0.89800000000000002</v>
      </c>
    </row>
    <row r="343" spans="2:8">
      <c r="B343" s="376" t="s">
        <v>233</v>
      </c>
      <c r="C343" s="24"/>
      <c r="D343" s="225">
        <v>0</v>
      </c>
      <c r="E343" s="225" t="s">
        <v>127</v>
      </c>
      <c r="F343" s="225" t="s">
        <v>127</v>
      </c>
      <c r="G343" s="225" t="s">
        <v>127</v>
      </c>
      <c r="H343" s="226">
        <f t="shared" si="75"/>
        <v>0</v>
      </c>
    </row>
    <row r="344" spans="2:8" ht="12.75">
      <c r="B344" s="24" t="s">
        <v>47</v>
      </c>
      <c r="C344" s="24"/>
      <c r="D344" s="225" t="s">
        <v>127</v>
      </c>
      <c r="E344" s="225" t="s">
        <v>127</v>
      </c>
      <c r="F344" s="225" t="s">
        <v>127</v>
      </c>
      <c r="G344" s="225" t="s">
        <v>127</v>
      </c>
      <c r="H344" s="226"/>
    </row>
    <row r="345" spans="2:8">
      <c r="B345" s="375" t="s">
        <v>96</v>
      </c>
      <c r="C345" s="19"/>
      <c r="D345" s="225">
        <v>3.2589999999999999</v>
      </c>
      <c r="E345" s="225">
        <v>2.1920000000000002</v>
      </c>
      <c r="F345" s="225">
        <v>0.26700000000000002</v>
      </c>
      <c r="G345" s="225">
        <v>26.254999999999999</v>
      </c>
      <c r="H345" s="226">
        <f t="shared" ref="H345:H346" si="76">SUM(D345:G345)</f>
        <v>31.972999999999999</v>
      </c>
    </row>
    <row r="346" spans="2:8">
      <c r="B346" s="375" t="s">
        <v>89</v>
      </c>
      <c r="C346" s="19"/>
      <c r="D346" s="225" t="s">
        <v>127</v>
      </c>
      <c r="E346" s="225" t="s">
        <v>127</v>
      </c>
      <c r="F346" s="225" t="s">
        <v>127</v>
      </c>
      <c r="G346" s="225">
        <v>0</v>
      </c>
      <c r="H346" s="226">
        <f t="shared" si="76"/>
        <v>0</v>
      </c>
    </row>
    <row r="347" spans="2:8">
      <c r="B347" s="375" t="s">
        <v>90</v>
      </c>
      <c r="C347" s="19"/>
      <c r="D347" s="225" t="s">
        <v>127</v>
      </c>
      <c r="E347" s="225" t="s">
        <v>127</v>
      </c>
      <c r="F347" s="225" t="s">
        <v>127</v>
      </c>
      <c r="G347" s="225">
        <v>0</v>
      </c>
      <c r="H347" s="226">
        <f>SUM(D347:G347)</f>
        <v>0</v>
      </c>
    </row>
    <row r="348" spans="2:8">
      <c r="B348" s="45" t="s">
        <v>231</v>
      </c>
      <c r="C348" s="187"/>
      <c r="D348" s="225" t="s">
        <v>127</v>
      </c>
      <c r="E348" s="225" t="s">
        <v>127</v>
      </c>
      <c r="F348" s="225" t="s">
        <v>127</v>
      </c>
      <c r="G348" s="225">
        <v>3.5009999999999999</v>
      </c>
      <c r="H348" s="226">
        <f>SUM(D348:G348)</f>
        <v>3.5009999999999999</v>
      </c>
    </row>
    <row r="349" spans="2:8" ht="12.75">
      <c r="B349" s="19" t="s">
        <v>19</v>
      </c>
      <c r="C349" s="19"/>
      <c r="D349" s="225" t="s">
        <v>127</v>
      </c>
      <c r="E349" s="225" t="s">
        <v>127</v>
      </c>
      <c r="F349" s="225" t="s">
        <v>127</v>
      </c>
      <c r="G349" s="225">
        <v>4.8529999999999998</v>
      </c>
      <c r="H349" s="226">
        <f t="shared" ref="H349:H350" si="77">SUM(D349:G349)</f>
        <v>4.8529999999999998</v>
      </c>
    </row>
    <row r="350" spans="2:8" ht="12.75">
      <c r="B350" s="15" t="s">
        <v>2</v>
      </c>
      <c r="C350" s="15"/>
      <c r="D350" s="22">
        <f>SUM(D340,D341:D343,D345:D349)</f>
        <v>271.51400000000007</v>
      </c>
      <c r="E350" s="22">
        <f>SUM(E340,E341:E343,E345:E349)</f>
        <v>56.833999999999996</v>
      </c>
      <c r="F350" s="22">
        <f>SUM(F340,F341:F343,F345:F349)</f>
        <v>7.0220000000000011</v>
      </c>
      <c r="G350" s="22">
        <f>SUM(G340,G341:G343,G345:G349)</f>
        <v>-37.809000000000012</v>
      </c>
      <c r="H350" s="22">
        <f t="shared" si="77"/>
        <v>297.56100000000004</v>
      </c>
    </row>
    <row r="351" spans="2:8" ht="12.75">
      <c r="B351" s="3" t="s">
        <v>145</v>
      </c>
      <c r="D351" s="55"/>
      <c r="E351" s="55"/>
      <c r="F351" s="55"/>
      <c r="G351" s="55"/>
      <c r="H351" s="55"/>
    </row>
    <row r="352" spans="2:8">
      <c r="B352" s="370" t="s">
        <v>96</v>
      </c>
      <c r="C352" s="20"/>
      <c r="D352" s="17">
        <f>SUM(D335,D345)</f>
        <v>26.352</v>
      </c>
      <c r="E352" s="17">
        <f>SUM(E335,E345)</f>
        <v>37.115000000000002</v>
      </c>
      <c r="F352" s="17">
        <f>SUM(F335,F345)</f>
        <v>7.3440000000000003</v>
      </c>
      <c r="G352" s="17">
        <f>SUM(G335,G345)</f>
        <v>34.858999999999995</v>
      </c>
      <c r="H352" s="17">
        <f>SUM(D352:G352)</f>
        <v>105.66999999999999</v>
      </c>
    </row>
    <row r="353" spans="2:8">
      <c r="B353" s="371" t="s">
        <v>94</v>
      </c>
      <c r="C353" s="21"/>
      <c r="D353" s="17">
        <f>+D338</f>
        <v>16.132000000000001</v>
      </c>
      <c r="E353" s="17"/>
      <c r="F353" s="17"/>
      <c r="G353" s="17"/>
      <c r="H353" s="17">
        <f>SUM(D353:G353)</f>
        <v>16.132000000000001</v>
      </c>
    </row>
    <row r="354" spans="2:8">
      <c r="B354" s="371" t="s">
        <v>87</v>
      </c>
      <c r="C354" s="21"/>
      <c r="D354" s="17"/>
      <c r="E354" s="17"/>
      <c r="F354" s="17"/>
      <c r="G354" s="17">
        <f>-'Consolidated Reconciliations'!N$14</f>
        <v>-35.180999999999997</v>
      </c>
      <c r="H354" s="17">
        <f>SUM(D354:G354)</f>
        <v>-35.180999999999997</v>
      </c>
    </row>
    <row r="355" spans="2:8" ht="13.5" thickBot="1">
      <c r="B355" s="15" t="s">
        <v>131</v>
      </c>
      <c r="C355" s="15"/>
      <c r="D355" s="25">
        <f>D350-D352-D353-D354</f>
        <v>229.03000000000006</v>
      </c>
      <c r="E355" s="25">
        <f t="shared" ref="E355" si="78">E350-E352-E353-E354</f>
        <v>19.718999999999994</v>
      </c>
      <c r="F355" s="25">
        <f t="shared" ref="F355" si="79">F350-F352-F353-F354</f>
        <v>-0.32199999999999918</v>
      </c>
      <c r="G355" s="25">
        <f t="shared" ref="G355" si="80">G350-G352-G353-G354</f>
        <v>-37.487000000000009</v>
      </c>
      <c r="H355" s="25">
        <f t="shared" ref="H355" si="81">H350-H352-H353-H354</f>
        <v>210.94000000000005</v>
      </c>
    </row>
    <row r="356" spans="2:8" ht="13.5" thickTop="1">
      <c r="B356" s="15"/>
      <c r="C356" s="15"/>
      <c r="D356" s="230"/>
      <c r="E356" s="230"/>
      <c r="F356" s="230"/>
      <c r="G356" s="230"/>
      <c r="H356" s="230"/>
    </row>
    <row r="357" spans="2:8" ht="12.75">
      <c r="B357" s="15"/>
      <c r="C357" s="15"/>
      <c r="D357" s="230"/>
      <c r="E357" s="230"/>
      <c r="F357" s="230"/>
      <c r="G357" s="230"/>
      <c r="H357" s="230"/>
    </row>
    <row r="358" spans="2:8" ht="15.75">
      <c r="B358" s="12" t="s">
        <v>172</v>
      </c>
      <c r="C358" s="12"/>
      <c r="D358" s="26"/>
      <c r="E358" s="26"/>
      <c r="F358" s="26"/>
      <c r="G358" s="26"/>
      <c r="H358" s="18"/>
    </row>
    <row r="359" spans="2:8" ht="15.75">
      <c r="B359" s="12"/>
      <c r="C359" s="12"/>
      <c r="D359" s="26"/>
      <c r="E359" s="26"/>
      <c r="F359" s="26"/>
      <c r="G359" s="26"/>
      <c r="H359" s="18"/>
    </row>
    <row r="360" spans="2:8" ht="12.75" customHeight="1">
      <c r="D360" s="13" t="s">
        <v>111</v>
      </c>
      <c r="E360" s="13"/>
      <c r="F360" s="13"/>
      <c r="G360" s="13"/>
      <c r="H360" s="13"/>
    </row>
    <row r="361" spans="2:8" ht="25.5">
      <c r="D361" s="14" t="s">
        <v>42</v>
      </c>
      <c r="E361" s="14" t="s">
        <v>124</v>
      </c>
      <c r="F361" s="14" t="s">
        <v>119</v>
      </c>
      <c r="G361" s="14" t="s">
        <v>7</v>
      </c>
      <c r="H361" s="14" t="s">
        <v>37</v>
      </c>
    </row>
    <row r="362" spans="2:8" ht="12.75">
      <c r="B362" s="15" t="s">
        <v>43</v>
      </c>
      <c r="C362" s="15"/>
      <c r="D362" s="225">
        <v>182.779</v>
      </c>
      <c r="E362" s="225">
        <v>35.24</v>
      </c>
      <c r="F362" s="225">
        <v>2.1930000000000001</v>
      </c>
      <c r="G362" s="225">
        <v>-201.494</v>
      </c>
      <c r="H362" s="226">
        <f>SUM(D362:G362)</f>
        <v>18.718000000000018</v>
      </c>
    </row>
    <row r="363" spans="2:8" ht="12.75">
      <c r="B363" s="3" t="s">
        <v>44</v>
      </c>
      <c r="D363" s="225" t="s">
        <v>127</v>
      </c>
      <c r="E363" s="225" t="s">
        <v>127</v>
      </c>
      <c r="F363" s="225" t="s">
        <v>127</v>
      </c>
      <c r="G363" s="225" t="s">
        <v>127</v>
      </c>
      <c r="H363" s="226"/>
    </row>
    <row r="364" spans="2:8" ht="12.75">
      <c r="B364" s="19" t="s">
        <v>45</v>
      </c>
      <c r="C364" s="19"/>
      <c r="D364" s="225">
        <v>38.125999999999998</v>
      </c>
      <c r="E364" s="225">
        <v>21.227</v>
      </c>
      <c r="F364" s="225">
        <v>12.348000000000001</v>
      </c>
      <c r="G364" s="225">
        <v>75.155000000000001</v>
      </c>
      <c r="H364" s="226">
        <f>SUM(D364:G364)</f>
        <v>146.85599999999999</v>
      </c>
    </row>
    <row r="365" spans="2:8">
      <c r="B365" s="375" t="s">
        <v>112</v>
      </c>
      <c r="C365" s="19"/>
      <c r="D365" s="225" t="s">
        <v>127</v>
      </c>
      <c r="E365" s="225" t="s">
        <v>127</v>
      </c>
      <c r="F365" s="225" t="s">
        <v>127</v>
      </c>
      <c r="G365" s="225">
        <v>92.022000000000006</v>
      </c>
      <c r="H365" s="226">
        <f>SUM(D365:G365)</f>
        <v>92.022000000000006</v>
      </c>
    </row>
    <row r="366" spans="2:8" ht="12.75">
      <c r="B366" s="19" t="s">
        <v>46</v>
      </c>
      <c r="C366" s="19"/>
      <c r="D366" s="225" t="s">
        <v>127</v>
      </c>
      <c r="E366" s="225" t="s">
        <v>127</v>
      </c>
      <c r="F366" s="225" t="s">
        <v>127</v>
      </c>
      <c r="G366" s="225" t="s">
        <v>127</v>
      </c>
      <c r="H366" s="226"/>
    </row>
    <row r="367" spans="2:8">
      <c r="B367" s="370" t="s">
        <v>96</v>
      </c>
      <c r="C367" s="20"/>
      <c r="D367" s="225">
        <v>23.326000000000001</v>
      </c>
      <c r="E367" s="225">
        <v>35.698999999999998</v>
      </c>
      <c r="F367" s="225">
        <v>7.242</v>
      </c>
      <c r="G367" s="225">
        <v>9.7479999999999993</v>
      </c>
      <c r="H367" s="226">
        <f t="shared" ref="H367:H368" si="82">SUM(D367:G367)</f>
        <v>76.015000000000001</v>
      </c>
    </row>
    <row r="368" spans="2:8">
      <c r="B368" s="370" t="s">
        <v>89</v>
      </c>
      <c r="C368" s="20"/>
      <c r="D368" s="225" t="s">
        <v>127</v>
      </c>
      <c r="E368" s="225" t="s">
        <v>127</v>
      </c>
      <c r="F368" s="225" t="s">
        <v>127</v>
      </c>
      <c r="G368" s="225">
        <v>12.976000000000001</v>
      </c>
      <c r="H368" s="226">
        <f t="shared" si="82"/>
        <v>12.976000000000001</v>
      </c>
    </row>
    <row r="369" spans="2:8">
      <c r="B369" s="45" t="s">
        <v>232</v>
      </c>
      <c r="C369" s="188"/>
      <c r="D369" s="225" t="s">
        <v>127</v>
      </c>
      <c r="E369" s="225" t="s">
        <v>127</v>
      </c>
      <c r="F369" s="225" t="s">
        <v>127</v>
      </c>
      <c r="G369" s="225">
        <v>0</v>
      </c>
      <c r="H369" s="226">
        <f>SUM(D369:G369)</f>
        <v>0</v>
      </c>
    </row>
    <row r="370" spans="2:8">
      <c r="B370" s="371" t="s">
        <v>94</v>
      </c>
      <c r="C370" s="21"/>
      <c r="D370" s="225">
        <v>16.161000000000001</v>
      </c>
      <c r="E370" s="225" t="s">
        <v>127</v>
      </c>
      <c r="F370" s="225" t="s">
        <v>127</v>
      </c>
      <c r="G370" s="225" t="s">
        <v>127</v>
      </c>
      <c r="H370" s="226">
        <f>SUM(D370:G370)</f>
        <v>16.161000000000001</v>
      </c>
    </row>
    <row r="371" spans="2:8" ht="12.75">
      <c r="B371" s="20" t="s">
        <v>19</v>
      </c>
      <c r="C371" s="20"/>
      <c r="D371" s="225" t="s">
        <v>127</v>
      </c>
      <c r="E371" s="225" t="s">
        <v>127</v>
      </c>
      <c r="F371" s="225" t="s">
        <v>127</v>
      </c>
      <c r="G371" s="225">
        <v>5.83</v>
      </c>
      <c r="H371" s="226">
        <f t="shared" ref="H371:H375" si="83">SUM(D371:G371)</f>
        <v>5.83</v>
      </c>
    </row>
    <row r="372" spans="2:8" ht="12.75">
      <c r="B372" s="15" t="s">
        <v>31</v>
      </c>
      <c r="C372" s="15"/>
      <c r="D372" s="227">
        <f>SUM(D362,D364:D365,D367:D371)</f>
        <v>260.392</v>
      </c>
      <c r="E372" s="227">
        <f>SUM(E362,E364:E365,E367:E371)</f>
        <v>92.165999999999997</v>
      </c>
      <c r="F372" s="227">
        <f>SUM(F362,F364:F365,F367:F371)</f>
        <v>21.783000000000001</v>
      </c>
      <c r="G372" s="227">
        <f>SUM(G362,G364:G365,G367:G371)</f>
        <v>-5.7629999999999946</v>
      </c>
      <c r="H372" s="227">
        <f t="shared" si="83"/>
        <v>368.57800000000003</v>
      </c>
    </row>
    <row r="373" spans="2:8" ht="12.75">
      <c r="B373" s="24" t="s">
        <v>45</v>
      </c>
      <c r="C373" s="24"/>
      <c r="D373" s="226">
        <f>-D364</f>
        <v>-38.125999999999998</v>
      </c>
      <c r="E373" s="226">
        <f>-E364</f>
        <v>-21.227</v>
      </c>
      <c r="F373" s="226">
        <f>-F364</f>
        <v>-12.348000000000001</v>
      </c>
      <c r="G373" s="226">
        <f>-G364</f>
        <v>-75.155000000000001</v>
      </c>
      <c r="H373" s="226">
        <f t="shared" si="83"/>
        <v>-146.85599999999999</v>
      </c>
    </row>
    <row r="374" spans="2:8" ht="12.75">
      <c r="B374" s="376" t="s">
        <v>222</v>
      </c>
      <c r="C374" s="24"/>
      <c r="D374" s="225">
        <v>0.51300000000000001</v>
      </c>
      <c r="E374" s="225" t="s">
        <v>127</v>
      </c>
      <c r="F374" s="225" t="s">
        <v>127</v>
      </c>
      <c r="G374" s="225" t="s">
        <v>127</v>
      </c>
      <c r="H374" s="226">
        <f t="shared" si="83"/>
        <v>0.51300000000000001</v>
      </c>
    </row>
    <row r="375" spans="2:8">
      <c r="B375" s="376" t="s">
        <v>233</v>
      </c>
      <c r="C375" s="24"/>
      <c r="D375" s="225">
        <v>0</v>
      </c>
      <c r="E375" s="225" t="s">
        <v>127</v>
      </c>
      <c r="F375" s="225" t="s">
        <v>127</v>
      </c>
      <c r="G375" s="225" t="s">
        <v>127</v>
      </c>
      <c r="H375" s="226">
        <f t="shared" si="83"/>
        <v>0</v>
      </c>
    </row>
    <row r="376" spans="2:8" ht="12.75">
      <c r="B376" s="24" t="s">
        <v>47</v>
      </c>
      <c r="C376" s="24"/>
      <c r="D376" s="225" t="s">
        <v>127</v>
      </c>
      <c r="E376" s="225" t="s">
        <v>127</v>
      </c>
      <c r="F376" s="225" t="s">
        <v>127</v>
      </c>
      <c r="G376" s="225" t="s">
        <v>127</v>
      </c>
      <c r="H376" s="226"/>
    </row>
    <row r="377" spans="2:8">
      <c r="B377" s="375" t="s">
        <v>96</v>
      </c>
      <c r="C377" s="19"/>
      <c r="D377" s="225">
        <v>3.1970000000000001</v>
      </c>
      <c r="E377" s="225">
        <v>2.1949999999999998</v>
      </c>
      <c r="F377" s="225">
        <v>0.38800000000000001</v>
      </c>
      <c r="G377" s="225">
        <v>11.222</v>
      </c>
      <c r="H377" s="226">
        <f t="shared" ref="H377:H378" si="84">SUM(D377:G377)</f>
        <v>17.001999999999999</v>
      </c>
    </row>
    <row r="378" spans="2:8">
      <c r="B378" s="375" t="s">
        <v>89</v>
      </c>
      <c r="C378" s="19"/>
      <c r="D378" s="225" t="s">
        <v>127</v>
      </c>
      <c r="E378" s="225" t="s">
        <v>127</v>
      </c>
      <c r="F378" s="225" t="s">
        <v>127</v>
      </c>
      <c r="G378" s="225">
        <v>12.327999999999999</v>
      </c>
      <c r="H378" s="226">
        <f t="shared" si="84"/>
        <v>12.327999999999999</v>
      </c>
    </row>
    <row r="379" spans="2:8">
      <c r="B379" s="375" t="s">
        <v>90</v>
      </c>
      <c r="C379" s="19"/>
      <c r="D379" s="225" t="s">
        <v>127</v>
      </c>
      <c r="E379" s="225" t="s">
        <v>127</v>
      </c>
      <c r="F379" s="225" t="s">
        <v>127</v>
      </c>
      <c r="G379" s="225">
        <v>0</v>
      </c>
      <c r="H379" s="226">
        <f>SUM(D379:G379)</f>
        <v>0</v>
      </c>
    </row>
    <row r="380" spans="2:8">
      <c r="B380" s="45" t="s">
        <v>231</v>
      </c>
      <c r="C380" s="187"/>
      <c r="D380" s="225" t="s">
        <v>127</v>
      </c>
      <c r="E380" s="225" t="s">
        <v>127</v>
      </c>
      <c r="F380" s="225" t="s">
        <v>127</v>
      </c>
      <c r="G380" s="225">
        <v>0.95799999999999996</v>
      </c>
      <c r="H380" s="226">
        <f>SUM(D380:G380)</f>
        <v>0.95799999999999996</v>
      </c>
    </row>
    <row r="381" spans="2:8" ht="12.75">
      <c r="B381" s="19" t="s">
        <v>19</v>
      </c>
      <c r="C381" s="19"/>
      <c r="D381" s="225" t="s">
        <v>127</v>
      </c>
      <c r="E381" s="225" t="s">
        <v>127</v>
      </c>
      <c r="F381" s="225" t="s">
        <v>127</v>
      </c>
      <c r="G381" s="225">
        <v>8.8940000000000001</v>
      </c>
      <c r="H381" s="226">
        <f t="shared" ref="H381:H382" si="85">SUM(D381:G381)</f>
        <v>8.8940000000000001</v>
      </c>
    </row>
    <row r="382" spans="2:8" ht="12.75">
      <c r="B382" s="15" t="s">
        <v>2</v>
      </c>
      <c r="C382" s="15"/>
      <c r="D382" s="22">
        <f>SUM(D372,D373:D375,D377:D381)</f>
        <v>225.976</v>
      </c>
      <c r="E382" s="22">
        <f>SUM(E372,E373:E375,E377:E381)</f>
        <v>73.133999999999986</v>
      </c>
      <c r="F382" s="22">
        <f>SUM(F372,F373:F375,F377:F381)</f>
        <v>9.8230000000000004</v>
      </c>
      <c r="G382" s="22">
        <f>SUM(G372,G373:G375,G377:G381)</f>
        <v>-47.515999999999998</v>
      </c>
      <c r="H382" s="22">
        <f t="shared" si="85"/>
        <v>261.41699999999997</v>
      </c>
    </row>
    <row r="383" spans="2:8" ht="12.75">
      <c r="B383" s="3" t="s">
        <v>145</v>
      </c>
      <c r="D383" s="55"/>
      <c r="E383" s="55"/>
      <c r="F383" s="55"/>
      <c r="G383" s="55"/>
      <c r="H383" s="55"/>
    </row>
    <row r="384" spans="2:8">
      <c r="B384" s="370" t="s">
        <v>96</v>
      </c>
      <c r="C384" s="20"/>
      <c r="D384" s="17">
        <f>SUM(D367,D377)</f>
        <v>26.523</v>
      </c>
      <c r="E384" s="17">
        <f>SUM(E367,E377)</f>
        <v>37.893999999999998</v>
      </c>
      <c r="F384" s="17">
        <f>SUM(F367,F377)</f>
        <v>7.63</v>
      </c>
      <c r="G384" s="17">
        <f>SUM(G367,G377)</f>
        <v>20.97</v>
      </c>
      <c r="H384" s="17">
        <f>SUM(D384:G384)</f>
        <v>93.016999999999996</v>
      </c>
    </row>
    <row r="385" spans="2:8">
      <c r="B385" s="371" t="s">
        <v>94</v>
      </c>
      <c r="C385" s="21"/>
      <c r="D385" s="17">
        <f>+D370</f>
        <v>16.161000000000001</v>
      </c>
      <c r="E385" s="17"/>
      <c r="F385" s="17"/>
      <c r="G385" s="17"/>
      <c r="H385" s="17">
        <f>SUM(D385:G385)</f>
        <v>16.161000000000001</v>
      </c>
    </row>
    <row r="386" spans="2:8">
      <c r="B386" s="371" t="s">
        <v>87</v>
      </c>
      <c r="C386" s="21"/>
      <c r="D386" s="17"/>
      <c r="E386" s="17"/>
      <c r="F386" s="17"/>
      <c r="G386" s="17">
        <f>-'Consolidated Reconciliations'!O$14</f>
        <v>-20.259</v>
      </c>
      <c r="H386" s="17">
        <f>SUM(D386:G386)</f>
        <v>-20.259</v>
      </c>
    </row>
    <row r="387" spans="2:8" ht="13.5" thickBot="1">
      <c r="B387" s="15" t="s">
        <v>131</v>
      </c>
      <c r="C387" s="15"/>
      <c r="D387" s="25">
        <f>D382-D384-D385-D386</f>
        <v>183.292</v>
      </c>
      <c r="E387" s="25">
        <f t="shared" ref="E387" si="86">E382-E384-E385-E386</f>
        <v>35.239999999999988</v>
      </c>
      <c r="F387" s="25">
        <f t="shared" ref="F387" si="87">F382-F384-F385-F386</f>
        <v>2.1930000000000005</v>
      </c>
      <c r="G387" s="25">
        <f t="shared" ref="G387" si="88">G382-G384-G385-G386</f>
        <v>-48.22699999999999</v>
      </c>
      <c r="H387" s="25">
        <f t="shared" ref="H387" si="89">H382-H384-H385-H386</f>
        <v>172.49799999999999</v>
      </c>
    </row>
    <row r="388" spans="2:8" ht="13.5" thickTop="1">
      <c r="B388" s="15"/>
      <c r="C388" s="15"/>
      <c r="D388" s="230"/>
      <c r="E388" s="230"/>
      <c r="F388" s="230"/>
      <c r="G388" s="230"/>
      <c r="H388" s="230"/>
    </row>
    <row r="389" spans="2:8" ht="12.75">
      <c r="B389" s="15"/>
      <c r="C389" s="15"/>
      <c r="D389" s="230"/>
      <c r="E389" s="230"/>
      <c r="F389" s="230"/>
      <c r="G389" s="230"/>
      <c r="H389" s="230"/>
    </row>
    <row r="390" spans="2:8" ht="15.75">
      <c r="B390" s="12" t="s">
        <v>173</v>
      </c>
      <c r="C390" s="12"/>
      <c r="D390" s="26"/>
      <c r="E390" s="26"/>
      <c r="F390" s="26"/>
      <c r="G390" s="26"/>
      <c r="H390" s="18"/>
    </row>
    <row r="391" spans="2:8" ht="15.75">
      <c r="B391" s="12"/>
      <c r="C391" s="12"/>
      <c r="D391" s="26"/>
      <c r="E391" s="26"/>
      <c r="F391" s="26"/>
      <c r="G391" s="26"/>
      <c r="H391" s="18"/>
    </row>
    <row r="392" spans="2:8" ht="25.5" customHeight="1">
      <c r="D392" s="13" t="s">
        <v>126</v>
      </c>
      <c r="E392" s="13"/>
      <c r="F392" s="13"/>
      <c r="G392" s="13"/>
      <c r="H392" s="13"/>
    </row>
    <row r="393" spans="2:8" ht="25.5">
      <c r="D393" s="14" t="s">
        <v>42</v>
      </c>
      <c r="E393" s="14" t="s">
        <v>124</v>
      </c>
      <c r="F393" s="14" t="s">
        <v>119</v>
      </c>
      <c r="G393" s="14" t="s">
        <v>7</v>
      </c>
      <c r="H393" s="14" t="s">
        <v>37</v>
      </c>
    </row>
    <row r="394" spans="2:8" ht="12.75">
      <c r="B394" s="15" t="s">
        <v>43</v>
      </c>
      <c r="C394" s="15"/>
      <c r="D394" s="225">
        <v>171.74100000000001</v>
      </c>
      <c r="E394" s="225">
        <v>39.573999999999998</v>
      </c>
      <c r="F394" s="225">
        <v>5.15</v>
      </c>
      <c r="G394" s="225">
        <v>-39.668999999999997</v>
      </c>
      <c r="H394" s="226">
        <f>SUM(D394:G394)</f>
        <v>176.79599999999999</v>
      </c>
    </row>
    <row r="395" spans="2:8" ht="12.75">
      <c r="B395" s="3" t="s">
        <v>44</v>
      </c>
      <c r="D395" s="225" t="s">
        <v>127</v>
      </c>
      <c r="E395" s="225" t="s">
        <v>127</v>
      </c>
      <c r="F395" s="225" t="s">
        <v>127</v>
      </c>
      <c r="G395" s="225" t="s">
        <v>127</v>
      </c>
      <c r="H395" s="226"/>
    </row>
    <row r="396" spans="2:8" ht="12.75">
      <c r="B396" s="19" t="s">
        <v>45</v>
      </c>
      <c r="C396" s="19"/>
      <c r="D396" s="225">
        <v>42.46</v>
      </c>
      <c r="E396" s="225">
        <v>20.151</v>
      </c>
      <c r="F396" s="225">
        <v>12.596</v>
      </c>
      <c r="G396" s="225">
        <v>16.632999999999999</v>
      </c>
      <c r="H396" s="226">
        <f>SUM(D396:G396)</f>
        <v>91.84</v>
      </c>
    </row>
    <row r="397" spans="2:8">
      <c r="B397" s="375" t="s">
        <v>112</v>
      </c>
      <c r="C397" s="19"/>
      <c r="D397" s="225" t="s">
        <v>127</v>
      </c>
      <c r="E397" s="225" t="s">
        <v>127</v>
      </c>
      <c r="F397" s="225" t="s">
        <v>127</v>
      </c>
      <c r="G397" s="225">
        <v>0</v>
      </c>
      <c r="H397" s="226">
        <f>SUM(D397:G397)</f>
        <v>0</v>
      </c>
    </row>
    <row r="398" spans="2:8" ht="12.75">
      <c r="B398" s="19" t="s">
        <v>46</v>
      </c>
      <c r="C398" s="19"/>
      <c r="D398" s="225" t="s">
        <v>127</v>
      </c>
      <c r="E398" s="225" t="s">
        <v>127</v>
      </c>
      <c r="F398" s="225" t="s">
        <v>127</v>
      </c>
      <c r="G398" s="225" t="s">
        <v>127</v>
      </c>
      <c r="H398" s="226"/>
    </row>
    <row r="399" spans="2:8">
      <c r="B399" s="370" t="s">
        <v>96</v>
      </c>
      <c r="C399" s="20"/>
      <c r="D399" s="225">
        <v>23.222999999999999</v>
      </c>
      <c r="E399" s="225">
        <v>38.588000000000001</v>
      </c>
      <c r="F399" s="225">
        <v>7.7089999999999996</v>
      </c>
      <c r="G399" s="225">
        <v>10.456</v>
      </c>
      <c r="H399" s="226">
        <f t="shared" ref="H399:H400" si="90">SUM(D399:G399)</f>
        <v>79.975999999999999</v>
      </c>
    </row>
    <row r="400" spans="2:8">
      <c r="B400" s="370" t="s">
        <v>89</v>
      </c>
      <c r="C400" s="20"/>
      <c r="D400" s="225" t="s">
        <v>127</v>
      </c>
      <c r="E400" s="225" t="s">
        <v>127</v>
      </c>
      <c r="F400" s="225" t="s">
        <v>127</v>
      </c>
      <c r="G400" s="225" t="s">
        <v>127</v>
      </c>
      <c r="H400" s="226">
        <f t="shared" si="90"/>
        <v>0</v>
      </c>
    </row>
    <row r="401" spans="2:8">
      <c r="B401" s="45" t="s">
        <v>232</v>
      </c>
      <c r="C401" s="188"/>
      <c r="D401" s="225" t="s">
        <v>127</v>
      </c>
      <c r="E401" s="225" t="s">
        <v>127</v>
      </c>
      <c r="F401" s="225" t="s">
        <v>127</v>
      </c>
      <c r="G401" s="225" t="s">
        <v>127</v>
      </c>
      <c r="H401" s="226">
        <f>SUM(D401:G401)</f>
        <v>0</v>
      </c>
    </row>
    <row r="402" spans="2:8">
      <c r="B402" s="371" t="s">
        <v>94</v>
      </c>
      <c r="C402" s="21"/>
      <c r="D402" s="225">
        <v>18.004999999999999</v>
      </c>
      <c r="E402" s="225" t="s">
        <v>127</v>
      </c>
      <c r="F402" s="225" t="s">
        <v>127</v>
      </c>
      <c r="G402" s="225" t="s">
        <v>127</v>
      </c>
      <c r="H402" s="226">
        <f>SUM(D402:G402)</f>
        <v>18.004999999999999</v>
      </c>
    </row>
    <row r="403" spans="2:8" ht="12.75">
      <c r="B403" s="20" t="s">
        <v>19</v>
      </c>
      <c r="C403" s="20"/>
      <c r="D403" s="225" t="s">
        <v>127</v>
      </c>
      <c r="E403" s="225" t="s">
        <v>127</v>
      </c>
      <c r="F403" s="225" t="s">
        <v>127</v>
      </c>
      <c r="G403" s="225">
        <v>4.6150000000000002</v>
      </c>
      <c r="H403" s="226">
        <f t="shared" ref="H403:H407" si="91">SUM(D403:G403)</f>
        <v>4.6150000000000002</v>
      </c>
    </row>
    <row r="404" spans="2:8" ht="12.75">
      <c r="B404" s="15" t="s">
        <v>31</v>
      </c>
      <c r="C404" s="15"/>
      <c r="D404" s="233">
        <f>SUM(D394,D396:D397,D399:D403)</f>
        <v>255.42900000000003</v>
      </c>
      <c r="E404" s="233">
        <f>SUM(E394,E396:E397,E399:E403)</f>
        <v>98.312999999999988</v>
      </c>
      <c r="F404" s="233">
        <f>SUM(F394,F396:F397,F399:F403)</f>
        <v>25.455000000000002</v>
      </c>
      <c r="G404" s="233">
        <f>SUM(G394,G396:G397,G399:G403)</f>
        <v>-7.9649999999999981</v>
      </c>
      <c r="H404" s="227">
        <f t="shared" si="91"/>
        <v>371.23200000000003</v>
      </c>
    </row>
    <row r="405" spans="2:8" ht="12.75">
      <c r="B405" s="24" t="s">
        <v>45</v>
      </c>
      <c r="C405" s="24"/>
      <c r="D405" s="226">
        <f>-D396</f>
        <v>-42.46</v>
      </c>
      <c r="E405" s="226">
        <f>-E396</f>
        <v>-20.151</v>
      </c>
      <c r="F405" s="226">
        <f>-F396</f>
        <v>-12.596</v>
      </c>
      <c r="G405" s="226">
        <f>-G396</f>
        <v>-16.632999999999999</v>
      </c>
      <c r="H405" s="226">
        <f t="shared" si="91"/>
        <v>-91.84</v>
      </c>
    </row>
    <row r="406" spans="2:8" ht="12.75">
      <c r="B406" s="376" t="s">
        <v>222</v>
      </c>
      <c r="C406" s="24"/>
      <c r="D406" s="225">
        <v>0.35699999999999998</v>
      </c>
      <c r="E406" s="225" t="s">
        <v>127</v>
      </c>
      <c r="F406" s="225" t="s">
        <v>127</v>
      </c>
      <c r="G406" s="225" t="s">
        <v>127</v>
      </c>
      <c r="H406" s="226">
        <f t="shared" si="91"/>
        <v>0.35699999999999998</v>
      </c>
    </row>
    <row r="407" spans="2:8">
      <c r="B407" s="376" t="s">
        <v>233</v>
      </c>
      <c r="C407" s="24"/>
      <c r="D407" s="225">
        <v>0</v>
      </c>
      <c r="E407" s="225" t="s">
        <v>127</v>
      </c>
      <c r="F407" s="225" t="s">
        <v>127</v>
      </c>
      <c r="G407" s="225" t="s">
        <v>127</v>
      </c>
      <c r="H407" s="226">
        <f t="shared" si="91"/>
        <v>0</v>
      </c>
    </row>
    <row r="408" spans="2:8" ht="12.75">
      <c r="B408" s="24" t="s">
        <v>47</v>
      </c>
      <c r="C408" s="24"/>
      <c r="D408" s="225" t="s">
        <v>127</v>
      </c>
      <c r="E408" s="225" t="s">
        <v>127</v>
      </c>
      <c r="F408" s="225" t="s">
        <v>127</v>
      </c>
      <c r="G408" s="225" t="s">
        <v>127</v>
      </c>
      <c r="H408" s="226"/>
    </row>
    <row r="409" spans="2:8">
      <c r="B409" s="375" t="s">
        <v>96</v>
      </c>
      <c r="C409" s="19"/>
      <c r="D409" s="225">
        <v>3.161</v>
      </c>
      <c r="E409" s="225">
        <v>2.1989999999999998</v>
      </c>
      <c r="F409" s="225">
        <v>0.38300000000000001</v>
      </c>
      <c r="G409" s="225">
        <v>11.323</v>
      </c>
      <c r="H409" s="226">
        <f t="shared" ref="H409:H410" si="92">SUM(D409:G409)</f>
        <v>17.065999999999999</v>
      </c>
    </row>
    <row r="410" spans="2:8">
      <c r="B410" s="375" t="s">
        <v>89</v>
      </c>
      <c r="C410" s="19"/>
      <c r="D410" s="225" t="s">
        <v>127</v>
      </c>
      <c r="E410" s="225" t="s">
        <v>127</v>
      </c>
      <c r="F410" s="225" t="s">
        <v>127</v>
      </c>
      <c r="G410" s="225">
        <v>0</v>
      </c>
      <c r="H410" s="226">
        <f t="shared" si="92"/>
        <v>0</v>
      </c>
    </row>
    <row r="411" spans="2:8">
      <c r="B411" s="375" t="s">
        <v>90</v>
      </c>
      <c r="C411" s="19"/>
      <c r="D411" s="225" t="s">
        <v>127</v>
      </c>
      <c r="E411" s="225" t="s">
        <v>127</v>
      </c>
      <c r="F411" s="225" t="s">
        <v>127</v>
      </c>
      <c r="G411" s="225">
        <v>0</v>
      </c>
      <c r="H411" s="226">
        <f>SUM(D411:G411)</f>
        <v>0</v>
      </c>
    </row>
    <row r="412" spans="2:8">
      <c r="B412" s="45" t="s">
        <v>231</v>
      </c>
      <c r="C412" s="187"/>
      <c r="D412" s="225" t="s">
        <v>127</v>
      </c>
      <c r="E412" s="225" t="s">
        <v>127</v>
      </c>
      <c r="F412" s="225" t="s">
        <v>127</v>
      </c>
      <c r="G412" s="225">
        <v>-40.929000000000002</v>
      </c>
      <c r="H412" s="226">
        <f>SUM(D412:G412)</f>
        <v>-40.929000000000002</v>
      </c>
    </row>
    <row r="413" spans="2:8" ht="12.75">
      <c r="B413" s="19" t="s">
        <v>19</v>
      </c>
      <c r="C413" s="19"/>
      <c r="D413" s="225" t="s">
        <v>127</v>
      </c>
      <c r="E413" s="225" t="s">
        <v>127</v>
      </c>
      <c r="F413" s="225" t="s">
        <v>127</v>
      </c>
      <c r="G413" s="225">
        <v>7.04</v>
      </c>
      <c r="H413" s="226">
        <f t="shared" ref="H413:H414" si="93">SUM(D413:G413)</f>
        <v>7.04</v>
      </c>
    </row>
    <row r="414" spans="2:8" ht="12.75">
      <c r="B414" s="15" t="s">
        <v>2</v>
      </c>
      <c r="C414" s="15"/>
      <c r="D414" s="22">
        <f>SUM(D404,D405:D407,D409:D413)</f>
        <v>216.48700000000002</v>
      </c>
      <c r="E414" s="22">
        <f>SUM(E404,E405:E407,E409:E413)</f>
        <v>80.36099999999999</v>
      </c>
      <c r="F414" s="22">
        <f>SUM(F404,F405:F407,F409:F413)</f>
        <v>13.242000000000001</v>
      </c>
      <c r="G414" s="22">
        <f>SUM(G404,G405:G407,G409:G413)</f>
        <v>-47.164000000000001</v>
      </c>
      <c r="H414" s="22">
        <f t="shared" si="93"/>
        <v>262.92600000000004</v>
      </c>
    </row>
    <row r="415" spans="2:8" ht="12.75">
      <c r="B415" s="3" t="s">
        <v>145</v>
      </c>
      <c r="D415" s="55"/>
      <c r="E415" s="55"/>
      <c r="F415" s="55"/>
      <c r="G415" s="55"/>
      <c r="H415" s="55"/>
    </row>
    <row r="416" spans="2:8">
      <c r="B416" s="370" t="s">
        <v>96</v>
      </c>
      <c r="C416" s="20"/>
      <c r="D416" s="17">
        <f>SUM(D399,D409)</f>
        <v>26.384</v>
      </c>
      <c r="E416" s="17">
        <f>SUM(E399,E409)</f>
        <v>40.786999999999999</v>
      </c>
      <c r="F416" s="17">
        <f>SUM(F399,F409)</f>
        <v>8.0919999999999987</v>
      </c>
      <c r="G416" s="17">
        <f>SUM(G399,G409)</f>
        <v>21.779</v>
      </c>
      <c r="H416" s="17">
        <f>SUM(D416:G416)</f>
        <v>97.041999999999987</v>
      </c>
    </row>
    <row r="417" spans="2:9">
      <c r="B417" s="371" t="s">
        <v>94</v>
      </c>
      <c r="C417" s="21"/>
      <c r="D417" s="17">
        <f>+D402</f>
        <v>18.004999999999999</v>
      </c>
      <c r="E417" s="17"/>
      <c r="F417" s="17"/>
      <c r="G417" s="17"/>
      <c r="H417" s="17">
        <f>SUM(D417:G417)</f>
        <v>18.004999999999999</v>
      </c>
    </row>
    <row r="418" spans="2:9">
      <c r="B418" s="371" t="s">
        <v>87</v>
      </c>
      <c r="C418" s="21"/>
      <c r="D418" s="17"/>
      <c r="E418" s="17"/>
      <c r="F418" s="17"/>
      <c r="G418" s="17">
        <f>-'Consolidated Reconciliations'!P$14</f>
        <v>-20.225999999999999</v>
      </c>
      <c r="H418" s="17">
        <f>SUM(D418:G418)</f>
        <v>-20.225999999999999</v>
      </c>
    </row>
    <row r="419" spans="2:9" ht="13.5" thickBot="1">
      <c r="B419" s="15" t="s">
        <v>131</v>
      </c>
      <c r="C419" s="15"/>
      <c r="D419" s="25">
        <f>D414-D416-D417-D418</f>
        <v>172.09800000000001</v>
      </c>
      <c r="E419" s="25">
        <f t="shared" ref="E419" si="94">E414-E416-E417-E418</f>
        <v>39.573999999999991</v>
      </c>
      <c r="F419" s="25">
        <f t="shared" ref="F419" si="95">F414-F416-F417-F418</f>
        <v>5.1500000000000021</v>
      </c>
      <c r="G419" s="25">
        <f t="shared" ref="G419" si="96">G414-G416-G417-G418</f>
        <v>-48.716999999999999</v>
      </c>
      <c r="H419" s="25">
        <f t="shared" ref="H419" si="97">H414-H416-H417-H418</f>
        <v>168.10500000000008</v>
      </c>
    </row>
    <row r="420" spans="2:9" ht="13.5" thickTop="1">
      <c r="B420" s="15"/>
      <c r="C420" s="15"/>
      <c r="D420" s="230"/>
      <c r="E420" s="230"/>
      <c r="F420" s="230"/>
      <c r="G420" s="230"/>
      <c r="H420" s="230"/>
    </row>
    <row r="421" spans="2:9" ht="12.75">
      <c r="B421" s="15"/>
      <c r="C421" s="15"/>
      <c r="D421" s="230"/>
      <c r="E421" s="230"/>
      <c r="F421" s="230"/>
      <c r="G421" s="230"/>
      <c r="H421" s="230"/>
    </row>
    <row r="422" spans="2:9" ht="12.75">
      <c r="B422" s="15"/>
      <c r="C422" s="15"/>
      <c r="D422" s="230"/>
      <c r="E422" s="230"/>
      <c r="F422" s="230"/>
      <c r="G422" s="230"/>
      <c r="H422" s="230"/>
    </row>
    <row r="423" spans="2:9" ht="15.75">
      <c r="B423" s="12" t="s">
        <v>174</v>
      </c>
      <c r="C423" s="12"/>
      <c r="D423" s="26"/>
      <c r="E423" s="26"/>
      <c r="F423" s="26"/>
      <c r="G423" s="26"/>
      <c r="H423" s="18"/>
    </row>
    <row r="424" spans="2:9" ht="15.75">
      <c r="B424" s="12"/>
      <c r="C424" s="12"/>
      <c r="D424" s="26"/>
      <c r="E424" s="26"/>
      <c r="F424" s="26"/>
      <c r="G424" s="26"/>
      <c r="H424" s="18"/>
    </row>
    <row r="425" spans="2:9" ht="12.75">
      <c r="D425" s="13" t="s">
        <v>125</v>
      </c>
      <c r="E425" s="13"/>
      <c r="F425" s="13"/>
      <c r="G425" s="13"/>
      <c r="H425" s="13"/>
    </row>
    <row r="426" spans="2:9" ht="25.5">
      <c r="D426" s="14" t="s">
        <v>42</v>
      </c>
      <c r="E426" s="14" t="s">
        <v>124</v>
      </c>
      <c r="F426" s="14" t="s">
        <v>119</v>
      </c>
      <c r="G426" s="14" t="s">
        <v>7</v>
      </c>
      <c r="H426" s="14" t="s">
        <v>37</v>
      </c>
    </row>
    <row r="427" spans="2:9" ht="12.75">
      <c r="B427" s="15" t="s">
        <v>43</v>
      </c>
      <c r="C427" s="15"/>
      <c r="D427" s="225">
        <v>161.393</v>
      </c>
      <c r="E427" s="225">
        <v>43.399000000000001</v>
      </c>
      <c r="F427" s="225">
        <v>2.649</v>
      </c>
      <c r="G427" s="225">
        <v>-72.840999999999994</v>
      </c>
      <c r="H427" s="226">
        <f>SUM(D427:G427)</f>
        <v>134.60000000000002</v>
      </c>
      <c r="I427" s="245"/>
    </row>
    <row r="428" spans="2:9" ht="12.75">
      <c r="B428" s="3" t="s">
        <v>44</v>
      </c>
      <c r="D428" s="225" t="s">
        <v>127</v>
      </c>
      <c r="E428" s="225" t="s">
        <v>127</v>
      </c>
      <c r="F428" s="225" t="s">
        <v>127</v>
      </c>
      <c r="G428" s="225" t="s">
        <v>127</v>
      </c>
      <c r="H428" s="226"/>
      <c r="I428" s="245"/>
    </row>
    <row r="429" spans="2:9" ht="12.75">
      <c r="B429" s="19" t="s">
        <v>45</v>
      </c>
      <c r="C429" s="19"/>
      <c r="D429" s="225">
        <v>42.7</v>
      </c>
      <c r="E429" s="225">
        <v>17.372</v>
      </c>
      <c r="F429" s="225">
        <v>10.118</v>
      </c>
      <c r="G429" s="225">
        <v>56.747999999999998</v>
      </c>
      <c r="H429" s="226">
        <f>SUM(D429:G429)</f>
        <v>126.93799999999999</v>
      </c>
      <c r="I429" s="245"/>
    </row>
    <row r="430" spans="2:9">
      <c r="B430" s="375" t="s">
        <v>112</v>
      </c>
      <c r="C430" s="19"/>
      <c r="D430" s="225" t="s">
        <v>127</v>
      </c>
      <c r="E430" s="225" t="s">
        <v>127</v>
      </c>
      <c r="F430" s="225" t="s">
        <v>127</v>
      </c>
      <c r="G430" s="225">
        <v>-10.91</v>
      </c>
      <c r="H430" s="226">
        <f>SUM(D430:G430)</f>
        <v>-10.91</v>
      </c>
      <c r="I430" s="245"/>
    </row>
    <row r="431" spans="2:9" ht="12.75">
      <c r="B431" s="19" t="s">
        <v>46</v>
      </c>
      <c r="C431" s="19"/>
      <c r="D431" s="225" t="s">
        <v>127</v>
      </c>
      <c r="E431" s="225" t="s">
        <v>127</v>
      </c>
      <c r="F431" s="225" t="s">
        <v>127</v>
      </c>
      <c r="G431" s="225" t="s">
        <v>127</v>
      </c>
      <c r="H431" s="226"/>
      <c r="I431" s="245"/>
    </row>
    <row r="432" spans="2:9">
      <c r="B432" s="370" t="s">
        <v>96</v>
      </c>
      <c r="C432" s="20"/>
      <c r="D432" s="225">
        <v>27.154</v>
      </c>
      <c r="E432" s="225">
        <v>40.475000000000001</v>
      </c>
      <c r="F432" s="225">
        <v>9.6579999999999995</v>
      </c>
      <c r="G432" s="225">
        <v>10.837</v>
      </c>
      <c r="H432" s="226">
        <f t="shared" ref="H432:H433" si="98">SUM(D432:G432)</f>
        <v>88.124000000000009</v>
      </c>
      <c r="I432" s="245"/>
    </row>
    <row r="433" spans="2:9">
      <c r="B433" s="370" t="s">
        <v>89</v>
      </c>
      <c r="C433" s="20"/>
      <c r="D433" s="225" t="s">
        <v>127</v>
      </c>
      <c r="E433" s="225" t="s">
        <v>127</v>
      </c>
      <c r="F433" s="225" t="s">
        <v>127</v>
      </c>
      <c r="G433" s="225">
        <v>-0.372</v>
      </c>
      <c r="H433" s="226">
        <f t="shared" si="98"/>
        <v>-0.372</v>
      </c>
      <c r="I433" s="245"/>
    </row>
    <row r="434" spans="2:9">
      <c r="B434" s="45" t="s">
        <v>232</v>
      </c>
      <c r="C434" s="188"/>
      <c r="D434" s="225" t="s">
        <v>127</v>
      </c>
      <c r="E434" s="225" t="s">
        <v>127</v>
      </c>
      <c r="F434" s="225" t="s">
        <v>127</v>
      </c>
      <c r="G434" s="225" t="s">
        <v>127</v>
      </c>
      <c r="H434" s="226">
        <f>SUM(D434:G434)</f>
        <v>0</v>
      </c>
      <c r="I434" s="245"/>
    </row>
    <row r="435" spans="2:9">
      <c r="B435" s="371" t="s">
        <v>94</v>
      </c>
      <c r="C435" s="21"/>
      <c r="D435" s="225">
        <v>17.113</v>
      </c>
      <c r="E435" s="225" t="s">
        <v>127</v>
      </c>
      <c r="F435" s="225" t="s">
        <v>127</v>
      </c>
      <c r="G435" s="225" t="s">
        <v>127</v>
      </c>
      <c r="H435" s="226">
        <f>SUM(D435:G435)</f>
        <v>17.113</v>
      </c>
      <c r="I435" s="245"/>
    </row>
    <row r="436" spans="2:9" ht="12.75">
      <c r="B436" s="20" t="s">
        <v>19</v>
      </c>
      <c r="C436" s="20"/>
      <c r="D436" s="225" t="s">
        <v>127</v>
      </c>
      <c r="E436" s="225" t="s">
        <v>127</v>
      </c>
      <c r="F436" s="225" t="s">
        <v>127</v>
      </c>
      <c r="G436" s="225">
        <v>4.1059999999999999</v>
      </c>
      <c r="H436" s="226">
        <f t="shared" ref="H436:H440" si="99">SUM(D436:G436)</f>
        <v>4.1059999999999999</v>
      </c>
      <c r="I436" s="245"/>
    </row>
    <row r="437" spans="2:9" ht="12.75">
      <c r="B437" s="15" t="s">
        <v>31</v>
      </c>
      <c r="C437" s="15"/>
      <c r="D437" s="227">
        <f>SUM(D427,D429:D430,D432:D436)</f>
        <v>248.36</v>
      </c>
      <c r="E437" s="227">
        <f>SUM(E427,E429:E430,E432:E436)</f>
        <v>101.24600000000001</v>
      </c>
      <c r="F437" s="227">
        <f>SUM(F427,F429:F430,F432:F436)</f>
        <v>22.424999999999997</v>
      </c>
      <c r="G437" s="227">
        <f>SUM(G427,G429:G430,G432:G436)</f>
        <v>-12.431999999999997</v>
      </c>
      <c r="H437" s="227">
        <f t="shared" si="99"/>
        <v>359.59899999999999</v>
      </c>
      <c r="I437" s="246"/>
    </row>
    <row r="438" spans="2:9" ht="12.75">
      <c r="B438" s="24" t="s">
        <v>45</v>
      </c>
      <c r="C438" s="24"/>
      <c r="D438" s="226">
        <f>-D429</f>
        <v>-42.7</v>
      </c>
      <c r="E438" s="226">
        <f>-E429</f>
        <v>-17.372</v>
      </c>
      <c r="F438" s="226">
        <f>-F429</f>
        <v>-10.118</v>
      </c>
      <c r="G438" s="226">
        <f>-G429</f>
        <v>-56.747999999999998</v>
      </c>
      <c r="H438" s="226">
        <f t="shared" si="99"/>
        <v>-126.93799999999999</v>
      </c>
      <c r="I438" s="247"/>
    </row>
    <row r="439" spans="2:9" ht="12.75">
      <c r="B439" s="376" t="s">
        <v>222</v>
      </c>
      <c r="C439" s="24"/>
      <c r="D439" s="225">
        <v>0.81200000000000006</v>
      </c>
      <c r="E439" s="225" t="s">
        <v>127</v>
      </c>
      <c r="F439" s="225" t="s">
        <v>127</v>
      </c>
      <c r="G439" s="225" t="s">
        <v>127</v>
      </c>
      <c r="H439" s="226">
        <f t="shared" si="99"/>
        <v>0.81200000000000006</v>
      </c>
      <c r="I439" s="245"/>
    </row>
    <row r="440" spans="2:9">
      <c r="B440" s="376" t="s">
        <v>233</v>
      </c>
      <c r="C440" s="24"/>
      <c r="D440" s="225" t="s">
        <v>127</v>
      </c>
      <c r="E440" s="225" t="s">
        <v>127</v>
      </c>
      <c r="F440" s="225" t="s">
        <v>127</v>
      </c>
      <c r="G440" s="225" t="s">
        <v>127</v>
      </c>
      <c r="H440" s="226">
        <f t="shared" si="99"/>
        <v>0</v>
      </c>
      <c r="I440" s="245"/>
    </row>
    <row r="441" spans="2:9" ht="12.75">
      <c r="B441" s="24" t="s">
        <v>47</v>
      </c>
      <c r="C441" s="24"/>
      <c r="D441" s="225" t="s">
        <v>127</v>
      </c>
      <c r="E441" s="225" t="s">
        <v>127</v>
      </c>
      <c r="F441" s="225" t="s">
        <v>127</v>
      </c>
      <c r="G441" s="225" t="s">
        <v>127</v>
      </c>
      <c r="H441" s="226"/>
      <c r="I441" s="245"/>
    </row>
    <row r="442" spans="2:9">
      <c r="B442" s="375" t="s">
        <v>96</v>
      </c>
      <c r="C442" s="19"/>
      <c r="D442" s="225">
        <v>3.1659999999999999</v>
      </c>
      <c r="E442" s="225">
        <v>2.234</v>
      </c>
      <c r="F442" s="225">
        <v>0.39</v>
      </c>
      <c r="G442" s="225">
        <v>11.228</v>
      </c>
      <c r="H442" s="226">
        <f t="shared" ref="H442:H443" si="100">SUM(D442:G442)</f>
        <v>17.018000000000001</v>
      </c>
      <c r="I442" s="245"/>
    </row>
    <row r="443" spans="2:9">
      <c r="B443" s="375" t="s">
        <v>89</v>
      </c>
      <c r="C443" s="19"/>
      <c r="D443" s="225" t="s">
        <v>127</v>
      </c>
      <c r="E443" s="225" t="s">
        <v>127</v>
      </c>
      <c r="F443" s="225" t="s">
        <v>127</v>
      </c>
      <c r="G443" s="225">
        <v>-0.95699999999999996</v>
      </c>
      <c r="H443" s="226">
        <f t="shared" si="100"/>
        <v>-0.95699999999999996</v>
      </c>
      <c r="I443" s="245"/>
    </row>
    <row r="444" spans="2:9">
      <c r="B444" s="375" t="s">
        <v>90</v>
      </c>
      <c r="C444" s="19"/>
      <c r="D444" s="225" t="s">
        <v>127</v>
      </c>
      <c r="E444" s="225" t="s">
        <v>127</v>
      </c>
      <c r="F444" s="225" t="s">
        <v>127</v>
      </c>
      <c r="G444" s="225">
        <v>0</v>
      </c>
      <c r="H444" s="226">
        <f>SUM(D444:G444)</f>
        <v>0</v>
      </c>
      <c r="I444" s="245"/>
    </row>
    <row r="445" spans="2:9">
      <c r="B445" s="45" t="s">
        <v>231</v>
      </c>
      <c r="C445" s="187"/>
      <c r="D445" s="225" t="s">
        <v>127</v>
      </c>
      <c r="E445" s="225" t="s">
        <v>127</v>
      </c>
      <c r="F445" s="225" t="s">
        <v>127</v>
      </c>
      <c r="G445" s="225">
        <v>0.96299999999999997</v>
      </c>
      <c r="H445" s="226">
        <f>SUM(D445:G445)</f>
        <v>0.96299999999999997</v>
      </c>
      <c r="I445" s="245"/>
    </row>
    <row r="446" spans="2:9" ht="12.75">
      <c r="B446" s="19" t="s">
        <v>19</v>
      </c>
      <c r="C446" s="19"/>
      <c r="D446" s="225" t="s">
        <v>127</v>
      </c>
      <c r="E446" s="225" t="s">
        <v>127</v>
      </c>
      <c r="F446" s="225" t="s">
        <v>127</v>
      </c>
      <c r="G446" s="225">
        <v>6.17</v>
      </c>
      <c r="H446" s="226">
        <f t="shared" ref="H446:H447" si="101">SUM(D446:G446)</f>
        <v>6.17</v>
      </c>
      <c r="I446" s="245"/>
    </row>
    <row r="447" spans="2:9" ht="12.75">
      <c r="B447" s="15" t="s">
        <v>2</v>
      </c>
      <c r="C447" s="15"/>
      <c r="D447" s="22">
        <f>SUM(D437,D438:D440,D442:D446)</f>
        <v>209.63800000000003</v>
      </c>
      <c r="E447" s="22">
        <f>SUM(E437,E438:E440,E442:E446)</f>
        <v>86.108000000000004</v>
      </c>
      <c r="F447" s="22">
        <f>SUM(F437,F438:F440,F442:F446)</f>
        <v>12.696999999999997</v>
      </c>
      <c r="G447" s="22">
        <f>SUM(G437,G438:G440,G442:G446)</f>
        <v>-51.775999999999989</v>
      </c>
      <c r="H447" s="22">
        <f t="shared" si="101"/>
        <v>256.66700000000003</v>
      </c>
      <c r="I447" s="246"/>
    </row>
    <row r="448" spans="2:9" ht="12.75">
      <c r="B448" s="3" t="s">
        <v>145</v>
      </c>
      <c r="D448" s="55"/>
      <c r="E448" s="55"/>
      <c r="F448" s="55"/>
      <c r="G448" s="55"/>
      <c r="H448" s="55"/>
      <c r="I448" s="246"/>
    </row>
    <row r="449" spans="2:9">
      <c r="B449" s="370" t="s">
        <v>96</v>
      </c>
      <c r="C449" s="20"/>
      <c r="D449" s="17">
        <f>SUM(D432,D442)</f>
        <v>30.32</v>
      </c>
      <c r="E449" s="17">
        <f>SUM(E432,E442)</f>
        <v>42.709000000000003</v>
      </c>
      <c r="F449" s="17">
        <f>SUM(F432,F442)</f>
        <v>10.048</v>
      </c>
      <c r="G449" s="17">
        <f>SUM(G432,G442)</f>
        <v>22.064999999999998</v>
      </c>
      <c r="H449" s="17">
        <f>SUM(D449:G449)</f>
        <v>105.142</v>
      </c>
      <c r="I449" s="248"/>
    </row>
    <row r="450" spans="2:9">
      <c r="B450" s="371" t="s">
        <v>94</v>
      </c>
      <c r="C450" s="21"/>
      <c r="D450" s="17">
        <f>+D435</f>
        <v>17.113</v>
      </c>
      <c r="E450" s="17"/>
      <c r="F450" s="17"/>
      <c r="G450" s="17"/>
      <c r="H450" s="17">
        <f>SUM(D450:G450)</f>
        <v>17.113</v>
      </c>
      <c r="I450" s="248"/>
    </row>
    <row r="451" spans="2:9">
      <c r="B451" s="371" t="s">
        <v>87</v>
      </c>
      <c r="C451" s="21"/>
      <c r="D451" s="17"/>
      <c r="E451" s="17"/>
      <c r="F451" s="17"/>
      <c r="G451" s="17">
        <f>-'Consolidated Reconciliations'!Q$14</f>
        <v>-20.193999999999999</v>
      </c>
      <c r="H451" s="17">
        <f>SUM(D451:G451)</f>
        <v>-20.193999999999999</v>
      </c>
      <c r="I451" s="248"/>
    </row>
    <row r="452" spans="2:9" ht="13.5" thickBot="1">
      <c r="B452" s="15" t="s">
        <v>131</v>
      </c>
      <c r="C452" s="15"/>
      <c r="D452" s="25">
        <f>D447-D449-D450-D451</f>
        <v>162.20500000000004</v>
      </c>
      <c r="E452" s="25">
        <f t="shared" ref="E452" si="102">E447-E449-E450-E451</f>
        <v>43.399000000000001</v>
      </c>
      <c r="F452" s="25">
        <f t="shared" ref="F452" si="103">F447-F449-F450-F451</f>
        <v>2.6489999999999974</v>
      </c>
      <c r="G452" s="25">
        <f t="shared" ref="G452" si="104">G447-G449-G450-G451</f>
        <v>-53.646999999999977</v>
      </c>
      <c r="H452" s="25">
        <f t="shared" ref="H452" si="105">H447-H449-H450-H451</f>
        <v>154.60600000000002</v>
      </c>
      <c r="I452" s="244"/>
    </row>
    <row r="453" spans="2:9" ht="15" thickTop="1">
      <c r="D453" s="26"/>
      <c r="E453" s="26"/>
      <c r="F453" s="26"/>
      <c r="G453" s="26"/>
      <c r="H453" s="18"/>
    </row>
    <row r="454" spans="2:9">
      <c r="D454" s="26"/>
      <c r="E454" s="26"/>
      <c r="F454" s="26"/>
      <c r="G454" s="26"/>
      <c r="H454" s="18"/>
    </row>
    <row r="455" spans="2:9" ht="15.75">
      <c r="B455" s="12" t="s">
        <v>175</v>
      </c>
      <c r="C455" s="12"/>
      <c r="D455" s="26"/>
      <c r="E455" s="26"/>
      <c r="F455" s="26"/>
      <c r="G455" s="26"/>
      <c r="H455" s="18"/>
    </row>
    <row r="456" spans="2:9" ht="15.75">
      <c r="B456" s="12"/>
      <c r="C456" s="12"/>
      <c r="D456" s="26"/>
      <c r="E456" s="26"/>
      <c r="F456" s="26"/>
      <c r="G456" s="26"/>
      <c r="H456" s="18"/>
    </row>
    <row r="457" spans="2:9" ht="12.75">
      <c r="D457" s="13" t="s">
        <v>132</v>
      </c>
      <c r="E457" s="13"/>
      <c r="F457" s="13"/>
      <c r="G457" s="13"/>
      <c r="H457" s="13"/>
    </row>
    <row r="458" spans="2:9" ht="25.5">
      <c r="D458" s="14" t="s">
        <v>42</v>
      </c>
      <c r="E458" s="14" t="s">
        <v>124</v>
      </c>
      <c r="F458" s="14" t="s">
        <v>119</v>
      </c>
      <c r="G458" s="14" t="s">
        <v>7</v>
      </c>
      <c r="H458" s="14" t="s">
        <v>37</v>
      </c>
    </row>
    <row r="459" spans="2:9" ht="12.75">
      <c r="B459" s="15" t="s">
        <v>43</v>
      </c>
      <c r="C459" s="15"/>
      <c r="D459" s="17">
        <f>SUM(D330,D362,D394,D427)</f>
        <v>744.04500000000007</v>
      </c>
      <c r="E459" s="17">
        <f>SUM(E330,E362,E394,E427)</f>
        <v>137.93200000000002</v>
      </c>
      <c r="F459" s="17">
        <f>SUM(F330,F362,F394,F427)</f>
        <v>9.6700000000000017</v>
      </c>
      <c r="G459" s="17">
        <f>SUM(G330,G362,G394,G427)</f>
        <v>-398.20699999999999</v>
      </c>
      <c r="H459" s="17">
        <f>SUM(D459:G459)</f>
        <v>493.44000000000005</v>
      </c>
    </row>
    <row r="460" spans="2:9" ht="12.75">
      <c r="B460" s="3" t="s">
        <v>44</v>
      </c>
      <c r="D460" s="17"/>
      <c r="E460" s="17"/>
      <c r="F460" s="17"/>
      <c r="G460" s="17"/>
      <c r="H460" s="17"/>
    </row>
    <row r="461" spans="2:9" ht="12.75">
      <c r="B461" s="19" t="s">
        <v>45</v>
      </c>
      <c r="C461" s="19"/>
      <c r="D461" s="17">
        <f>SUM(D332,D364,D396,D429)</f>
        <v>162.99599999999998</v>
      </c>
      <c r="E461" s="17">
        <f>SUM(E332,E364,E396,E429)</f>
        <v>78.638000000000005</v>
      </c>
      <c r="F461" s="17">
        <f>SUM(F332,F364,F396,F429)</f>
        <v>47.122000000000007</v>
      </c>
      <c r="G461" s="17">
        <f>SUM(G332,G364,G396,G429)</f>
        <v>221.31900000000002</v>
      </c>
      <c r="H461" s="17">
        <f>SUM(D461:G461)</f>
        <v>510.07499999999999</v>
      </c>
    </row>
    <row r="462" spans="2:9">
      <c r="B462" s="375" t="s">
        <v>112</v>
      </c>
      <c r="C462" s="19"/>
      <c r="D462" s="17"/>
      <c r="E462" s="17"/>
      <c r="F462" s="17"/>
      <c r="G462" s="17">
        <f>SUM(G333,G365,G397,G430)</f>
        <v>81.112000000000009</v>
      </c>
      <c r="H462" s="17">
        <f>SUM(D462:G462)</f>
        <v>81.112000000000009</v>
      </c>
    </row>
    <row r="463" spans="2:9" ht="12.75">
      <c r="B463" s="19" t="s">
        <v>46</v>
      </c>
      <c r="C463" s="19"/>
      <c r="D463" s="17"/>
      <c r="E463" s="17"/>
      <c r="F463" s="17"/>
      <c r="G463" s="17"/>
      <c r="H463" s="17"/>
    </row>
    <row r="464" spans="2:9">
      <c r="B464" s="370" t="s">
        <v>96</v>
      </c>
      <c r="C464" s="20"/>
      <c r="D464" s="17">
        <f>SUM(D335,D367,D399,D432)</f>
        <v>96.795999999999992</v>
      </c>
      <c r="E464" s="17">
        <f>SUM(E335,E367,E399,E432)</f>
        <v>149.685</v>
      </c>
      <c r="F464" s="17">
        <f>SUM(F335,F367,F399,F432)</f>
        <v>31.686</v>
      </c>
      <c r="G464" s="17">
        <f>SUM(G335,G367,G399,G432)</f>
        <v>39.644999999999996</v>
      </c>
      <c r="H464" s="17">
        <f t="shared" ref="H464:H465" si="106">SUM(D464:G464)</f>
        <v>317.81199999999995</v>
      </c>
    </row>
    <row r="465" spans="2:8">
      <c r="B465" s="370" t="s">
        <v>89</v>
      </c>
      <c r="C465" s="20"/>
      <c r="D465" s="17"/>
      <c r="E465" s="17"/>
      <c r="F465" s="17"/>
      <c r="G465" s="17">
        <f>SUM(G336,G368,G400,G433)</f>
        <v>12.604000000000001</v>
      </c>
      <c r="H465" s="17">
        <f t="shared" si="106"/>
        <v>12.604000000000001</v>
      </c>
    </row>
    <row r="466" spans="2:8">
      <c r="B466" s="45" t="s">
        <v>232</v>
      </c>
      <c r="C466" s="188"/>
      <c r="D466" s="17"/>
      <c r="E466" s="17"/>
      <c r="F466" s="17"/>
      <c r="G466" s="17">
        <f>SUM(G337,G369,G401,G434)</f>
        <v>0</v>
      </c>
      <c r="H466" s="17">
        <f>SUM(D466:G466)</f>
        <v>0</v>
      </c>
    </row>
    <row r="467" spans="2:8">
      <c r="B467" s="371" t="s">
        <v>94</v>
      </c>
      <c r="C467" s="21"/>
      <c r="D467" s="17">
        <f>SUM(D338,D370,D402,D435)</f>
        <v>67.411000000000001</v>
      </c>
      <c r="E467" s="17"/>
      <c r="F467" s="17"/>
      <c r="G467" s="17"/>
      <c r="H467" s="17">
        <f>SUM(D467:G467)</f>
        <v>67.411000000000001</v>
      </c>
    </row>
    <row r="468" spans="2:8" ht="12.75">
      <c r="B468" s="20" t="s">
        <v>19</v>
      </c>
      <c r="C468" s="20"/>
      <c r="D468" s="17"/>
      <c r="E468" s="17"/>
      <c r="F468" s="17"/>
      <c r="G468" s="17">
        <f>SUM(G339,G371,G403,G436)</f>
        <v>17.731999999999999</v>
      </c>
      <c r="H468" s="17">
        <f t="shared" ref="H468:H472" si="107">SUM(D468:G468)</f>
        <v>17.731999999999999</v>
      </c>
    </row>
    <row r="469" spans="2:8" ht="12.75">
      <c r="B469" s="15" t="s">
        <v>31</v>
      </c>
      <c r="C469" s="15"/>
      <c r="D469" s="22">
        <f>SUM(D459,D461:D462,D464:D468)</f>
        <v>1071.248</v>
      </c>
      <c r="E469" s="22">
        <f>SUM(E459,E461:E462,E464:E468)</f>
        <v>366.255</v>
      </c>
      <c r="F469" s="22">
        <f>SUM(F459,F461:F462,F464:F468)</f>
        <v>88.478000000000009</v>
      </c>
      <c r="G469" s="22">
        <f>SUM(G459,G461:G462,G464:G468)</f>
        <v>-25.794999999999973</v>
      </c>
      <c r="H469" s="22">
        <f t="shared" si="107"/>
        <v>1500.1860000000001</v>
      </c>
    </row>
    <row r="470" spans="2:8" ht="12.75">
      <c r="B470" s="24" t="s">
        <v>45</v>
      </c>
      <c r="C470" s="24"/>
      <c r="D470" s="17">
        <f>-D461</f>
        <v>-162.99599999999998</v>
      </c>
      <c r="E470" s="17">
        <f>-E461</f>
        <v>-78.638000000000005</v>
      </c>
      <c r="F470" s="17">
        <f>-F461</f>
        <v>-47.122000000000007</v>
      </c>
      <c r="G470" s="17">
        <f>-G461</f>
        <v>-221.31900000000002</v>
      </c>
      <c r="H470" s="17">
        <f t="shared" si="107"/>
        <v>-510.07499999999999</v>
      </c>
    </row>
    <row r="471" spans="2:8" ht="12.75">
      <c r="B471" s="376" t="s">
        <v>222</v>
      </c>
      <c r="C471" s="24"/>
      <c r="D471" s="17">
        <f>SUM(D342,D374,D406,D439)</f>
        <v>2.58</v>
      </c>
      <c r="E471" s="17"/>
      <c r="F471" s="17"/>
      <c r="G471" s="17"/>
      <c r="H471" s="17">
        <f t="shared" si="107"/>
        <v>2.58</v>
      </c>
    </row>
    <row r="472" spans="2:8">
      <c r="B472" s="376" t="s">
        <v>233</v>
      </c>
      <c r="C472" s="24"/>
      <c r="D472" s="17">
        <f>SUM(D343,D375,D407,D440)</f>
        <v>0</v>
      </c>
      <c r="E472" s="17"/>
      <c r="F472" s="17"/>
      <c r="G472" s="17"/>
      <c r="H472" s="17">
        <f t="shared" si="107"/>
        <v>0</v>
      </c>
    </row>
    <row r="473" spans="2:8" ht="12.75">
      <c r="B473" s="24" t="s">
        <v>47</v>
      </c>
      <c r="C473" s="24"/>
      <c r="D473" s="17"/>
      <c r="E473" s="17"/>
      <c r="F473" s="17"/>
      <c r="G473" s="17"/>
      <c r="H473" s="17"/>
    </row>
    <row r="474" spans="2:8">
      <c r="B474" s="375" t="s">
        <v>96</v>
      </c>
      <c r="C474" s="19"/>
      <c r="D474" s="17">
        <f>SUM(D345,D377,D409,D442)</f>
        <v>12.782999999999999</v>
      </c>
      <c r="E474" s="17">
        <f>SUM(E345,E377,E409,E442)</f>
        <v>8.82</v>
      </c>
      <c r="F474" s="17">
        <f>SUM(F345,F377,F409,F442)</f>
        <v>1.4279999999999999</v>
      </c>
      <c r="G474" s="17">
        <f>SUM(G345,G377,G409,G442)</f>
        <v>60.027999999999999</v>
      </c>
      <c r="H474" s="17">
        <f t="shared" ref="H474:H475" si="108">SUM(D474:G474)</f>
        <v>83.058999999999997</v>
      </c>
    </row>
    <row r="475" spans="2:8">
      <c r="B475" s="375" t="s">
        <v>89</v>
      </c>
      <c r="C475" s="19"/>
      <c r="D475" s="17"/>
      <c r="E475" s="17"/>
      <c r="F475" s="17"/>
      <c r="G475" s="17">
        <f>SUM(G346,G378,G410,G443)</f>
        <v>11.370999999999999</v>
      </c>
      <c r="H475" s="17">
        <f t="shared" si="108"/>
        <v>11.370999999999999</v>
      </c>
    </row>
    <row r="476" spans="2:8">
      <c r="B476" s="375" t="s">
        <v>90</v>
      </c>
      <c r="C476" s="19"/>
      <c r="D476" s="17"/>
      <c r="E476" s="17"/>
      <c r="F476" s="17"/>
      <c r="G476" s="17">
        <f>SUM(G347,G379,G411,G444)</f>
        <v>0</v>
      </c>
      <c r="H476" s="17">
        <f>SUM(D476:G476)</f>
        <v>0</v>
      </c>
    </row>
    <row r="477" spans="2:8">
      <c r="B477" s="45" t="s">
        <v>231</v>
      </c>
      <c r="C477" s="187"/>
      <c r="D477" s="17"/>
      <c r="E477" s="17"/>
      <c r="F477" s="17"/>
      <c r="G477" s="17">
        <f>SUM(G348,G380,G412,G445)</f>
        <v>-35.506999999999998</v>
      </c>
      <c r="H477" s="17">
        <f>SUM(D477:G477)</f>
        <v>-35.506999999999998</v>
      </c>
    </row>
    <row r="478" spans="2:8" ht="12.75">
      <c r="B478" s="19" t="s">
        <v>19</v>
      </c>
      <c r="C478" s="19"/>
      <c r="D478" s="17"/>
      <c r="E478" s="17"/>
      <c r="F478" s="17"/>
      <c r="G478" s="17">
        <f>SUM(G349,G381,G413,G446)</f>
        <v>26.957000000000001</v>
      </c>
      <c r="H478" s="17">
        <f t="shared" ref="H478:H479" si="109">SUM(D478:G478)</f>
        <v>26.957000000000001</v>
      </c>
    </row>
    <row r="479" spans="2:8" ht="12.75">
      <c r="B479" s="15" t="s">
        <v>2</v>
      </c>
      <c r="C479" s="15"/>
      <c r="D479" s="22">
        <f>SUM(D469,D470:D472,D474:D478)</f>
        <v>923.61500000000012</v>
      </c>
      <c r="E479" s="22">
        <f>SUM(E469,E470:E472,E474:E478)</f>
        <v>296.43699999999995</v>
      </c>
      <c r="F479" s="22">
        <f>SUM(F469,F470:F472,F474:F478)</f>
        <v>42.783999999999999</v>
      </c>
      <c r="G479" s="22">
        <f>SUM(G469,G470:G472,G474:G478)</f>
        <v>-184.26499999999999</v>
      </c>
      <c r="H479" s="22">
        <f t="shared" si="109"/>
        <v>1078.5710000000004</v>
      </c>
    </row>
    <row r="480" spans="2:8" ht="12.75">
      <c r="B480" s="3" t="s">
        <v>145</v>
      </c>
      <c r="D480" s="55"/>
      <c r="E480" s="55"/>
      <c r="F480" s="55"/>
      <c r="G480" s="55"/>
      <c r="H480" s="55"/>
    </row>
    <row r="481" spans="2:8">
      <c r="B481" s="370" t="s">
        <v>96</v>
      </c>
      <c r="C481" s="20"/>
      <c r="D481" s="17">
        <f>SUM(D352,D384,D416,D449)</f>
        <v>109.57900000000001</v>
      </c>
      <c r="E481" s="17">
        <f>SUM(E352,E384,E416,E449)</f>
        <v>158.505</v>
      </c>
      <c r="F481" s="17">
        <f>SUM(F352,F384,F416,F449)</f>
        <v>33.113999999999997</v>
      </c>
      <c r="G481" s="17">
        <f>SUM(G352,G384,G416,G449)</f>
        <v>99.672999999999988</v>
      </c>
      <c r="H481" s="17">
        <f>SUM(D481:G481)</f>
        <v>400.87099999999998</v>
      </c>
    </row>
    <row r="482" spans="2:8">
      <c r="B482" s="371" t="s">
        <v>94</v>
      </c>
      <c r="C482" s="21"/>
      <c r="D482" s="17">
        <f>SUM(D353,D385,D417,D450)</f>
        <v>67.411000000000001</v>
      </c>
      <c r="E482" s="17"/>
      <c r="F482" s="17"/>
      <c r="G482" s="17"/>
      <c r="H482" s="17">
        <f>SUM(D482:G482)</f>
        <v>67.411000000000001</v>
      </c>
    </row>
    <row r="483" spans="2:8">
      <c r="B483" s="371" t="s">
        <v>87</v>
      </c>
      <c r="C483" s="21"/>
      <c r="D483" s="17"/>
      <c r="E483" s="17"/>
      <c r="F483" s="17"/>
      <c r="G483" s="17">
        <f>SUM(G354,G386,G418,G451)</f>
        <v>-95.86</v>
      </c>
      <c r="H483" s="17">
        <f>SUM(D483:G483)</f>
        <v>-95.86</v>
      </c>
    </row>
    <row r="484" spans="2:8" ht="13.5" thickBot="1">
      <c r="B484" s="15" t="s">
        <v>131</v>
      </c>
      <c r="C484" s="15"/>
      <c r="D484" s="25">
        <f>D479-D481-D482-D483</f>
        <v>746.625</v>
      </c>
      <c r="E484" s="25">
        <f t="shared" ref="E484" si="110">E479-E481-E482-E483</f>
        <v>137.93199999999996</v>
      </c>
      <c r="F484" s="25">
        <f t="shared" ref="F484" si="111">F479-F481-F482-F483</f>
        <v>9.6700000000000017</v>
      </c>
      <c r="G484" s="25">
        <f t="shared" ref="G484" si="112">G479-G481-G482-G483</f>
        <v>-188.07799999999997</v>
      </c>
      <c r="H484" s="25">
        <f t="shared" ref="H484" si="113">H479-H481-H482-H483</f>
        <v>706.14900000000046</v>
      </c>
    </row>
    <row r="485" spans="2:8" ht="15" thickTop="1"/>
    <row r="487" spans="2:8" ht="15.75">
      <c r="B487" s="12" t="s">
        <v>176</v>
      </c>
      <c r="C487" s="12"/>
      <c r="D487" s="26"/>
      <c r="E487" s="26"/>
      <c r="F487" s="26"/>
      <c r="G487" s="26"/>
      <c r="H487" s="18"/>
    </row>
    <row r="488" spans="2:8" ht="15.75">
      <c r="B488" s="12"/>
      <c r="C488" s="12"/>
      <c r="D488" s="26"/>
      <c r="E488" s="26"/>
      <c r="F488" s="26"/>
      <c r="G488" s="26"/>
      <c r="H488" s="18"/>
    </row>
    <row r="489" spans="2:8" ht="12.75">
      <c r="D489" s="13" t="s">
        <v>153</v>
      </c>
      <c r="E489" s="13"/>
      <c r="F489" s="13"/>
      <c r="G489" s="13"/>
      <c r="H489" s="13"/>
    </row>
    <row r="490" spans="2:8" ht="25.5">
      <c r="D490" s="14" t="s">
        <v>42</v>
      </c>
      <c r="E490" s="14" t="s">
        <v>124</v>
      </c>
      <c r="F490" s="14" t="s">
        <v>119</v>
      </c>
      <c r="G490" s="14" t="s">
        <v>7</v>
      </c>
      <c r="H490" s="14" t="s">
        <v>37</v>
      </c>
    </row>
    <row r="491" spans="2:8" ht="12.75">
      <c r="B491" s="15" t="s">
        <v>43</v>
      </c>
      <c r="C491" s="15"/>
      <c r="D491" s="225">
        <v>210.67400000000001</v>
      </c>
      <c r="E491" s="225">
        <v>30.712</v>
      </c>
      <c r="F491" s="225">
        <v>2.137</v>
      </c>
      <c r="G491" s="225">
        <v>-78.122</v>
      </c>
      <c r="H491" s="226">
        <f>SUM(D491:G491)</f>
        <v>165.40100000000001</v>
      </c>
    </row>
    <row r="492" spans="2:8" ht="12.75">
      <c r="B492" s="3" t="s">
        <v>44</v>
      </c>
      <c r="D492" s="225" t="s">
        <v>127</v>
      </c>
      <c r="E492" s="225" t="s">
        <v>127</v>
      </c>
      <c r="F492" s="225" t="s">
        <v>127</v>
      </c>
      <c r="G492" s="225" t="s">
        <v>127</v>
      </c>
      <c r="H492" s="226"/>
    </row>
    <row r="493" spans="2:8" ht="12.75">
      <c r="B493" s="19" t="s">
        <v>45</v>
      </c>
      <c r="C493" s="19"/>
      <c r="D493" s="225">
        <v>40.505000000000003</v>
      </c>
      <c r="E493" s="225">
        <v>18.216999999999999</v>
      </c>
      <c r="F493" s="225">
        <v>9.4160000000000004</v>
      </c>
      <c r="G493" s="225">
        <v>61.972999999999999</v>
      </c>
      <c r="H493" s="226">
        <f>SUM(D493:G493)</f>
        <v>130.11099999999999</v>
      </c>
    </row>
    <row r="494" spans="2:8">
      <c r="B494" s="375" t="s">
        <v>112</v>
      </c>
      <c r="C494" s="19"/>
      <c r="D494" s="225" t="s">
        <v>127</v>
      </c>
      <c r="E494" s="225" t="s">
        <v>127</v>
      </c>
      <c r="F494" s="225" t="s">
        <v>127</v>
      </c>
      <c r="G494" s="225">
        <v>0</v>
      </c>
      <c r="H494" s="226">
        <f>SUM(D494:G494)</f>
        <v>0</v>
      </c>
    </row>
    <row r="495" spans="2:8" ht="12.75">
      <c r="B495" s="19" t="s">
        <v>46</v>
      </c>
      <c r="C495" s="19"/>
      <c r="D495" s="225" t="s">
        <v>127</v>
      </c>
      <c r="E495" s="225" t="s">
        <v>127</v>
      </c>
      <c r="F495" s="225" t="s">
        <v>127</v>
      </c>
      <c r="G495" s="225" t="s">
        <v>127</v>
      </c>
      <c r="H495" s="226"/>
    </row>
    <row r="496" spans="2:8">
      <c r="B496" s="370" t="s">
        <v>96</v>
      </c>
      <c r="C496" s="20"/>
      <c r="D496" s="225">
        <v>27.382000000000001</v>
      </c>
      <c r="E496" s="225">
        <v>40.835000000000001</v>
      </c>
      <c r="F496" s="225">
        <v>8.69</v>
      </c>
      <c r="G496" s="225">
        <v>7.0190000000000001</v>
      </c>
      <c r="H496" s="226">
        <f t="shared" ref="H496:H497" si="114">SUM(D496:G496)</f>
        <v>83.926000000000002</v>
      </c>
    </row>
    <row r="497" spans="2:8">
      <c r="B497" s="370" t="s">
        <v>89</v>
      </c>
      <c r="C497" s="20"/>
      <c r="D497" s="225" t="s">
        <v>127</v>
      </c>
      <c r="E497" s="225" t="s">
        <v>127</v>
      </c>
      <c r="F497" s="225" t="s">
        <v>127</v>
      </c>
      <c r="G497" s="225">
        <v>0</v>
      </c>
      <c r="H497" s="226">
        <f t="shared" si="114"/>
        <v>0</v>
      </c>
    </row>
    <row r="498" spans="2:8">
      <c r="B498" s="45" t="s">
        <v>232</v>
      </c>
      <c r="C498" s="188"/>
      <c r="D498" s="225" t="s">
        <v>127</v>
      </c>
      <c r="E498" s="225" t="s">
        <v>127</v>
      </c>
      <c r="F498" s="225" t="s">
        <v>127</v>
      </c>
      <c r="G498" s="225">
        <v>0</v>
      </c>
      <c r="H498" s="226">
        <f>SUM(D498:G498)</f>
        <v>0</v>
      </c>
    </row>
    <row r="499" spans="2:8">
      <c r="B499" s="371" t="s">
        <v>94</v>
      </c>
      <c r="C499" s="21"/>
      <c r="D499" s="225">
        <v>19.456</v>
      </c>
      <c r="E499" s="225" t="s">
        <v>127</v>
      </c>
      <c r="F499" s="225" t="s">
        <v>127</v>
      </c>
      <c r="G499" s="225" t="s">
        <v>127</v>
      </c>
      <c r="H499" s="226">
        <f>SUM(D499:G499)</f>
        <v>19.456</v>
      </c>
    </row>
    <row r="500" spans="2:8" ht="12.75">
      <c r="B500" s="20" t="s">
        <v>19</v>
      </c>
      <c r="C500" s="20"/>
      <c r="D500" s="225" t="s">
        <v>127</v>
      </c>
      <c r="E500" s="225" t="s">
        <v>127</v>
      </c>
      <c r="F500" s="225" t="s">
        <v>127</v>
      </c>
      <c r="G500" s="225">
        <v>5.6859999999999999</v>
      </c>
      <c r="H500" s="226">
        <f t="shared" ref="H500:H504" si="115">SUM(D500:G500)</f>
        <v>5.6859999999999999</v>
      </c>
    </row>
    <row r="501" spans="2:8" ht="12.75">
      <c r="B501" s="15" t="s">
        <v>31</v>
      </c>
      <c r="C501" s="15"/>
      <c r="D501" s="227">
        <f>SUM(D491,D493:D494,D496:D500)</f>
        <v>298.017</v>
      </c>
      <c r="E501" s="227">
        <f>SUM(E491,E493:E494,E496:E500)</f>
        <v>89.76400000000001</v>
      </c>
      <c r="F501" s="227">
        <f>SUM(F491,F493:F494,F496:F500)</f>
        <v>20.243000000000002</v>
      </c>
      <c r="G501" s="227">
        <f>SUM(G491,G493:G494,G496:G500)</f>
        <v>-3.4440000000000008</v>
      </c>
      <c r="H501" s="227">
        <f t="shared" si="115"/>
        <v>404.58</v>
      </c>
    </row>
    <row r="502" spans="2:8" ht="12.75">
      <c r="B502" s="24" t="s">
        <v>45</v>
      </c>
      <c r="C502" s="24"/>
      <c r="D502" s="226">
        <f>-D493</f>
        <v>-40.505000000000003</v>
      </c>
      <c r="E502" s="226">
        <f>-E493</f>
        <v>-18.216999999999999</v>
      </c>
      <c r="F502" s="226">
        <f>-F493</f>
        <v>-9.4160000000000004</v>
      </c>
      <c r="G502" s="226">
        <f>-G493</f>
        <v>-61.972999999999999</v>
      </c>
      <c r="H502" s="226">
        <f t="shared" si="115"/>
        <v>-130.11099999999999</v>
      </c>
    </row>
    <row r="503" spans="2:8" ht="12.75">
      <c r="B503" s="376" t="s">
        <v>222</v>
      </c>
      <c r="C503" s="24"/>
      <c r="D503" s="225">
        <v>1.171</v>
      </c>
      <c r="E503" s="225" t="s">
        <v>127</v>
      </c>
      <c r="F503" s="225" t="s">
        <v>127</v>
      </c>
      <c r="G503" s="225" t="s">
        <v>127</v>
      </c>
      <c r="H503" s="226">
        <f t="shared" si="115"/>
        <v>1.171</v>
      </c>
    </row>
    <row r="504" spans="2:8">
      <c r="B504" s="376" t="s">
        <v>233</v>
      </c>
      <c r="C504" s="24"/>
      <c r="D504" s="225" t="s">
        <v>127</v>
      </c>
      <c r="E504" s="225" t="s">
        <v>127</v>
      </c>
      <c r="F504" s="225" t="s">
        <v>127</v>
      </c>
      <c r="G504" s="225">
        <v>0</v>
      </c>
      <c r="H504" s="226">
        <f t="shared" si="115"/>
        <v>0</v>
      </c>
    </row>
    <row r="505" spans="2:8" ht="12.75">
      <c r="B505" s="24" t="s">
        <v>47</v>
      </c>
      <c r="C505" s="24"/>
      <c r="D505" s="225" t="s">
        <v>127</v>
      </c>
      <c r="E505" s="225" t="s">
        <v>127</v>
      </c>
      <c r="F505" s="225" t="s">
        <v>127</v>
      </c>
      <c r="G505" s="225" t="s">
        <v>127</v>
      </c>
      <c r="H505" s="226"/>
    </row>
    <row r="506" spans="2:8">
      <c r="B506" s="375" t="s">
        <v>96</v>
      </c>
      <c r="C506" s="19"/>
      <c r="D506" s="225">
        <v>2.9049999999999998</v>
      </c>
      <c r="E506" s="225">
        <v>2.8719999999999999</v>
      </c>
      <c r="F506" s="225">
        <v>0.93200000000000005</v>
      </c>
      <c r="G506" s="225">
        <v>11.241</v>
      </c>
      <c r="H506" s="226">
        <f t="shared" ref="H506:H507" si="116">SUM(D506:G506)</f>
        <v>17.95</v>
      </c>
    </row>
    <row r="507" spans="2:8">
      <c r="B507" s="375" t="s">
        <v>89</v>
      </c>
      <c r="C507" s="19"/>
      <c r="D507" s="225" t="s">
        <v>127</v>
      </c>
      <c r="E507" s="225" t="s">
        <v>127</v>
      </c>
      <c r="F507" s="225" t="s">
        <v>127</v>
      </c>
      <c r="G507" s="225">
        <v>0</v>
      </c>
      <c r="H507" s="226">
        <f t="shared" si="116"/>
        <v>0</v>
      </c>
    </row>
    <row r="508" spans="2:8">
      <c r="B508" s="375" t="s">
        <v>90</v>
      </c>
      <c r="C508" s="19"/>
      <c r="D508" s="225" t="s">
        <v>127</v>
      </c>
      <c r="E508" s="225" t="s">
        <v>127</v>
      </c>
      <c r="F508" s="225" t="s">
        <v>127</v>
      </c>
      <c r="G508" s="225">
        <v>0</v>
      </c>
      <c r="H508" s="226">
        <f>SUM(D508:G508)</f>
        <v>0</v>
      </c>
    </row>
    <row r="509" spans="2:8">
      <c r="B509" s="45" t="s">
        <v>231</v>
      </c>
      <c r="C509" s="187"/>
      <c r="D509" s="225" t="s">
        <v>127</v>
      </c>
      <c r="E509" s="225" t="s">
        <v>127</v>
      </c>
      <c r="F509" s="225" t="s">
        <v>127</v>
      </c>
      <c r="G509" s="225">
        <v>0.82799999999999996</v>
      </c>
      <c r="H509" s="226">
        <f>SUM(D509:G509)</f>
        <v>0.82799999999999996</v>
      </c>
    </row>
    <row r="510" spans="2:8" ht="12.75">
      <c r="B510" s="19" t="s">
        <v>19</v>
      </c>
      <c r="C510" s="19"/>
      <c r="D510" s="225" t="s">
        <v>127</v>
      </c>
      <c r="E510" s="225" t="s">
        <v>127</v>
      </c>
      <c r="F510" s="225" t="s">
        <v>127</v>
      </c>
      <c r="G510" s="225">
        <v>6.92</v>
      </c>
      <c r="H510" s="226">
        <f t="shared" ref="H510:H511" si="117">SUM(D510:G510)</f>
        <v>6.92</v>
      </c>
    </row>
    <row r="511" spans="2:8" ht="12.75">
      <c r="B511" s="15" t="s">
        <v>2</v>
      </c>
      <c r="C511" s="15"/>
      <c r="D511" s="22">
        <f>SUM(D501,D502:D504,D506:D510)</f>
        <v>261.58799999999997</v>
      </c>
      <c r="E511" s="22">
        <f>SUM(E501,E502:E504,E506:E510)</f>
        <v>74.419000000000011</v>
      </c>
      <c r="F511" s="22">
        <f>SUM(F501,F502:F504,F506:F510)</f>
        <v>11.759000000000002</v>
      </c>
      <c r="G511" s="22">
        <f>SUM(G501,G502:G504,G506:G510)</f>
        <v>-46.427999999999997</v>
      </c>
      <c r="H511" s="22">
        <f t="shared" si="117"/>
        <v>301.33799999999997</v>
      </c>
    </row>
    <row r="512" spans="2:8" ht="12.75">
      <c r="B512" s="3" t="s">
        <v>145</v>
      </c>
      <c r="D512" s="55"/>
      <c r="E512" s="55"/>
      <c r="F512" s="55"/>
      <c r="G512" s="55"/>
      <c r="H512" s="55"/>
    </row>
    <row r="513" spans="2:8">
      <c r="B513" s="370" t="s">
        <v>96</v>
      </c>
      <c r="C513" s="20"/>
      <c r="D513" s="17">
        <f>SUM(D496,D506)</f>
        <v>30.287000000000003</v>
      </c>
      <c r="E513" s="17">
        <f>SUM(E496,E506)</f>
        <v>43.707000000000001</v>
      </c>
      <c r="F513" s="17">
        <f>SUM(F496,F506)</f>
        <v>9.6219999999999999</v>
      </c>
      <c r="G513" s="17">
        <f>SUM(G496,G506)</f>
        <v>18.259999999999998</v>
      </c>
      <c r="H513" s="17">
        <f>SUM(D513:G513)</f>
        <v>101.876</v>
      </c>
    </row>
    <row r="514" spans="2:8">
      <c r="B514" s="371" t="s">
        <v>94</v>
      </c>
      <c r="C514" s="21"/>
      <c r="D514" s="17">
        <f>+D499</f>
        <v>19.456</v>
      </c>
      <c r="E514" s="17"/>
      <c r="F514" s="17"/>
      <c r="G514" s="17"/>
      <c r="H514" s="17">
        <f>SUM(D514:G514)</f>
        <v>19.456</v>
      </c>
    </row>
    <row r="515" spans="2:8">
      <c r="B515" s="371" t="s">
        <v>87</v>
      </c>
      <c r="C515" s="21"/>
      <c r="D515" s="17"/>
      <c r="E515" s="17"/>
      <c r="F515" s="17"/>
      <c r="G515" s="17">
        <f>-'Consolidated Reconciliations'!S14</f>
        <v>-17.59</v>
      </c>
      <c r="H515" s="17">
        <f>SUM(D515:G515)</f>
        <v>-17.59</v>
      </c>
    </row>
    <row r="516" spans="2:8" ht="13.5" thickBot="1">
      <c r="B516" s="15" t="s">
        <v>131</v>
      </c>
      <c r="C516" s="15"/>
      <c r="D516" s="25">
        <f>D511-D513-D514-D515</f>
        <v>211.84499999999997</v>
      </c>
      <c r="E516" s="25">
        <f t="shared" ref="E516:H516" si="118">E511-E513-E514-E515</f>
        <v>30.71200000000001</v>
      </c>
      <c r="F516" s="25">
        <f t="shared" si="118"/>
        <v>2.1370000000000022</v>
      </c>
      <c r="G516" s="25">
        <f t="shared" si="118"/>
        <v>-47.097999999999985</v>
      </c>
      <c r="H516" s="25">
        <f t="shared" si="118"/>
        <v>197.59599999999998</v>
      </c>
    </row>
    <row r="517" spans="2:8" ht="15" thickTop="1"/>
    <row r="519" spans="2:8" ht="15.75">
      <c r="B519" s="12" t="s">
        <v>180</v>
      </c>
      <c r="C519" s="12"/>
      <c r="D519" s="26"/>
      <c r="E519" s="26"/>
      <c r="F519" s="26"/>
      <c r="G519" s="26"/>
      <c r="H519" s="18"/>
    </row>
    <row r="520" spans="2:8" ht="15.75">
      <c r="B520" s="12"/>
      <c r="C520" s="12"/>
      <c r="D520" s="26"/>
      <c r="E520" s="26"/>
      <c r="F520" s="26"/>
      <c r="G520" s="26"/>
      <c r="H520" s="18"/>
    </row>
    <row r="521" spans="2:8" ht="12.75">
      <c r="D521" s="13" t="s">
        <v>179</v>
      </c>
      <c r="E521" s="13"/>
      <c r="F521" s="13"/>
      <c r="G521" s="13"/>
      <c r="H521" s="13"/>
    </row>
    <row r="522" spans="2:8" ht="25.5">
      <c r="D522" s="14" t="s">
        <v>42</v>
      </c>
      <c r="E522" s="14" t="s">
        <v>124</v>
      </c>
      <c r="F522" s="14" t="s">
        <v>119</v>
      </c>
      <c r="G522" s="14" t="s">
        <v>7</v>
      </c>
      <c r="H522" s="14" t="s">
        <v>37</v>
      </c>
    </row>
    <row r="523" spans="2:8" ht="12.75">
      <c r="B523" s="15" t="s">
        <v>43</v>
      </c>
      <c r="C523" s="15"/>
      <c r="D523" s="225">
        <v>195.05199999999999</v>
      </c>
      <c r="E523" s="225">
        <v>22.812999999999999</v>
      </c>
      <c r="F523" s="225">
        <v>1.964</v>
      </c>
      <c r="G523" s="225">
        <v>-80.995999999999995</v>
      </c>
      <c r="H523" s="226">
        <f>SUM(D523:G523)</f>
        <v>138.83299999999997</v>
      </c>
    </row>
    <row r="524" spans="2:8" ht="12.75">
      <c r="B524" s="3" t="s">
        <v>44</v>
      </c>
      <c r="D524" s="225" t="s">
        <v>127</v>
      </c>
      <c r="E524" s="225" t="s">
        <v>127</v>
      </c>
      <c r="F524" s="225" t="s">
        <v>127</v>
      </c>
      <c r="G524" s="225" t="s">
        <v>127</v>
      </c>
      <c r="H524" s="226"/>
    </row>
    <row r="525" spans="2:8" ht="12.75">
      <c r="B525" s="19" t="s">
        <v>45</v>
      </c>
      <c r="C525" s="19"/>
      <c r="D525" s="225">
        <v>35.466999999999999</v>
      </c>
      <c r="E525" s="225">
        <v>18.568000000000001</v>
      </c>
      <c r="F525" s="225">
        <v>8.0429999999999993</v>
      </c>
      <c r="G525" s="225">
        <v>61.706000000000003</v>
      </c>
      <c r="H525" s="226">
        <f>SUM(D525:G525)</f>
        <v>123.78399999999999</v>
      </c>
    </row>
    <row r="526" spans="2:8">
      <c r="B526" s="375" t="s">
        <v>112</v>
      </c>
      <c r="C526" s="19"/>
      <c r="D526" s="225" t="s">
        <v>127</v>
      </c>
      <c r="E526" s="225" t="s">
        <v>127</v>
      </c>
      <c r="F526" s="225" t="s">
        <v>127</v>
      </c>
      <c r="G526" s="225">
        <v>0</v>
      </c>
      <c r="H526" s="226">
        <f>SUM(D526:G526)</f>
        <v>0</v>
      </c>
    </row>
    <row r="527" spans="2:8" ht="12.75">
      <c r="B527" s="19" t="s">
        <v>46</v>
      </c>
      <c r="C527" s="19"/>
      <c r="D527" s="225" t="s">
        <v>127</v>
      </c>
      <c r="E527" s="225" t="s">
        <v>127</v>
      </c>
      <c r="F527" s="225" t="s">
        <v>127</v>
      </c>
      <c r="G527" s="225" t="s">
        <v>127</v>
      </c>
      <c r="H527" s="226"/>
    </row>
    <row r="528" spans="2:8">
      <c r="B528" s="370" t="s">
        <v>96</v>
      </c>
      <c r="C528" s="20"/>
      <c r="D528" s="225">
        <v>25.56</v>
      </c>
      <c r="E528" s="225">
        <v>42.878999999999998</v>
      </c>
      <c r="F528" s="225">
        <v>8.6460000000000008</v>
      </c>
      <c r="G528" s="225">
        <v>7.9279999999999999</v>
      </c>
      <c r="H528" s="226">
        <f t="shared" ref="H528:H529" si="119">SUM(D528:G528)</f>
        <v>85.012999999999991</v>
      </c>
    </row>
    <row r="529" spans="2:8">
      <c r="B529" s="370" t="s">
        <v>89</v>
      </c>
      <c r="C529" s="20"/>
      <c r="D529" s="225" t="s">
        <v>127</v>
      </c>
      <c r="E529" s="225" t="s">
        <v>127</v>
      </c>
      <c r="F529" s="225" t="s">
        <v>127</v>
      </c>
      <c r="G529" s="225">
        <v>0</v>
      </c>
      <c r="H529" s="226">
        <f t="shared" si="119"/>
        <v>0</v>
      </c>
    </row>
    <row r="530" spans="2:8">
      <c r="B530" s="45" t="s">
        <v>232</v>
      </c>
      <c r="C530" s="188"/>
      <c r="D530" s="225" t="s">
        <v>127</v>
      </c>
      <c r="E530" s="225" t="s">
        <v>127</v>
      </c>
      <c r="F530" s="225" t="s">
        <v>127</v>
      </c>
      <c r="G530" s="225">
        <v>0</v>
      </c>
      <c r="H530" s="226">
        <f>SUM(D530:G530)</f>
        <v>0</v>
      </c>
    </row>
    <row r="531" spans="2:8">
      <c r="B531" s="371" t="s">
        <v>94</v>
      </c>
      <c r="C531" s="21"/>
      <c r="D531" s="225">
        <v>19.661000000000001</v>
      </c>
      <c r="E531" s="225" t="s">
        <v>127</v>
      </c>
      <c r="F531" s="225" t="s">
        <v>127</v>
      </c>
      <c r="G531" s="225" t="s">
        <v>127</v>
      </c>
      <c r="H531" s="226">
        <f>SUM(D531:G531)</f>
        <v>19.661000000000001</v>
      </c>
    </row>
    <row r="532" spans="2:8" ht="12.75">
      <c r="B532" s="20" t="s">
        <v>19</v>
      </c>
      <c r="C532" s="20"/>
      <c r="D532" s="225" t="s">
        <v>127</v>
      </c>
      <c r="E532" s="225" t="s">
        <v>127</v>
      </c>
      <c r="F532" s="225" t="s">
        <v>127</v>
      </c>
      <c r="G532" s="225">
        <v>6.3869999999999996</v>
      </c>
      <c r="H532" s="226">
        <f t="shared" ref="H532:H536" si="120">SUM(D532:G532)</f>
        <v>6.3869999999999996</v>
      </c>
    </row>
    <row r="533" spans="2:8" ht="12.75">
      <c r="B533" s="15" t="s">
        <v>31</v>
      </c>
      <c r="C533" s="15"/>
      <c r="D533" s="227">
        <f>SUM(D523,D525:D526,D528:D532)</f>
        <v>275.74</v>
      </c>
      <c r="E533" s="227">
        <f>SUM(E523,E525:E526,E528:E532)</f>
        <v>84.259999999999991</v>
      </c>
      <c r="F533" s="227">
        <f>SUM(F523,F525:F526,F528:F532)</f>
        <v>18.652999999999999</v>
      </c>
      <c r="G533" s="227">
        <f>SUM(G523,G525:G526,G528:G532)</f>
        <v>-4.9749999999999917</v>
      </c>
      <c r="H533" s="227">
        <f t="shared" si="120"/>
        <v>373.67800000000005</v>
      </c>
    </row>
    <row r="534" spans="2:8" ht="12.75">
      <c r="B534" s="24" t="s">
        <v>45</v>
      </c>
      <c r="C534" s="24"/>
      <c r="D534" s="226">
        <f>-D525</f>
        <v>-35.466999999999999</v>
      </c>
      <c r="E534" s="226">
        <f>-E525</f>
        <v>-18.568000000000001</v>
      </c>
      <c r="F534" s="226">
        <f>-F525</f>
        <v>-8.0429999999999993</v>
      </c>
      <c r="G534" s="226">
        <f>-G525</f>
        <v>-61.706000000000003</v>
      </c>
      <c r="H534" s="226">
        <f t="shared" si="120"/>
        <v>-123.78399999999999</v>
      </c>
    </row>
    <row r="535" spans="2:8" ht="12.75">
      <c r="B535" s="376" t="s">
        <v>222</v>
      </c>
      <c r="C535" s="24"/>
      <c r="D535" s="225">
        <v>0.95099999999999996</v>
      </c>
      <c r="E535" s="225" t="s">
        <v>127</v>
      </c>
      <c r="F535" s="225" t="s">
        <v>127</v>
      </c>
      <c r="G535" s="225" t="s">
        <v>127</v>
      </c>
      <c r="H535" s="226">
        <f t="shared" si="120"/>
        <v>0.95099999999999996</v>
      </c>
    </row>
    <row r="536" spans="2:8">
      <c r="B536" s="376" t="s">
        <v>233</v>
      </c>
      <c r="C536" s="24"/>
      <c r="D536" s="225" t="s">
        <v>127</v>
      </c>
      <c r="E536" s="225" t="s">
        <v>127</v>
      </c>
      <c r="F536" s="225" t="s">
        <v>127</v>
      </c>
      <c r="G536" s="225">
        <v>0</v>
      </c>
      <c r="H536" s="226">
        <f t="shared" si="120"/>
        <v>0</v>
      </c>
    </row>
    <row r="537" spans="2:8" ht="12.75">
      <c r="B537" s="24" t="s">
        <v>47</v>
      </c>
      <c r="C537" s="24"/>
      <c r="D537" s="225" t="s">
        <v>127</v>
      </c>
      <c r="E537" s="225" t="s">
        <v>127</v>
      </c>
      <c r="F537" s="225" t="s">
        <v>127</v>
      </c>
      <c r="G537" s="225" t="s">
        <v>127</v>
      </c>
      <c r="H537" s="226"/>
    </row>
    <row r="538" spans="2:8">
      <c r="B538" s="375" t="s">
        <v>96</v>
      </c>
      <c r="C538" s="19"/>
      <c r="D538" s="225">
        <v>2.875</v>
      </c>
      <c r="E538" s="225">
        <v>3.4239999999999999</v>
      </c>
      <c r="F538" s="225">
        <v>0.34399999999999997</v>
      </c>
      <c r="G538" s="225">
        <v>11.287000000000001</v>
      </c>
      <c r="H538" s="226">
        <f t="shared" ref="H538:H539" si="121">SUM(D538:G538)</f>
        <v>17.93</v>
      </c>
    </row>
    <row r="539" spans="2:8">
      <c r="B539" s="375" t="s">
        <v>89</v>
      </c>
      <c r="C539" s="19"/>
      <c r="D539" s="225" t="s">
        <v>127</v>
      </c>
      <c r="E539" s="225" t="s">
        <v>127</v>
      </c>
      <c r="F539" s="225" t="s">
        <v>127</v>
      </c>
      <c r="G539" s="225">
        <v>0</v>
      </c>
      <c r="H539" s="226">
        <f t="shared" si="121"/>
        <v>0</v>
      </c>
    </row>
    <row r="540" spans="2:8">
      <c r="B540" s="375" t="s">
        <v>90</v>
      </c>
      <c r="C540" s="19"/>
      <c r="D540" s="225" t="s">
        <v>127</v>
      </c>
      <c r="E540" s="225" t="s">
        <v>127</v>
      </c>
      <c r="F540" s="225" t="s">
        <v>127</v>
      </c>
      <c r="G540" s="225">
        <v>0</v>
      </c>
      <c r="H540" s="226">
        <f>SUM(D540:G540)</f>
        <v>0</v>
      </c>
    </row>
    <row r="541" spans="2:8">
      <c r="B541" s="45" t="s">
        <v>231</v>
      </c>
      <c r="C541" s="187"/>
      <c r="D541" s="225" t="s">
        <v>127</v>
      </c>
      <c r="E541" s="225" t="s">
        <v>127</v>
      </c>
      <c r="F541" s="225" t="s">
        <v>127</v>
      </c>
      <c r="G541" s="225">
        <v>1.02</v>
      </c>
      <c r="H541" s="226">
        <f>SUM(D541:G541)</f>
        <v>1.02</v>
      </c>
    </row>
    <row r="542" spans="2:8" ht="12.75">
      <c r="B542" s="19" t="s">
        <v>19</v>
      </c>
      <c r="C542" s="19"/>
      <c r="D542" s="225" t="s">
        <v>127</v>
      </c>
      <c r="E542" s="225" t="s">
        <v>127</v>
      </c>
      <c r="F542" s="225" t="s">
        <v>127</v>
      </c>
      <c r="G542" s="225">
        <v>7.2069999999999999</v>
      </c>
      <c r="H542" s="226">
        <f t="shared" ref="H542:H543" si="122">SUM(D542:G542)</f>
        <v>7.2069999999999999</v>
      </c>
    </row>
    <row r="543" spans="2:8" ht="12.75">
      <c r="B543" s="15" t="s">
        <v>2</v>
      </c>
      <c r="C543" s="15"/>
      <c r="D543" s="22">
        <f>SUM(D533,D534:D536,D538:D542)</f>
        <v>244.09900000000002</v>
      </c>
      <c r="E543" s="22">
        <f>SUM(E533,E534:E536,E538:E542)</f>
        <v>69.116</v>
      </c>
      <c r="F543" s="22">
        <f>SUM(F533,F534:F536,F538:F542)</f>
        <v>10.953999999999999</v>
      </c>
      <c r="G543" s="22">
        <f>SUM(G533,G534:G536,G538:G542)</f>
        <v>-47.166999999999994</v>
      </c>
      <c r="H543" s="22">
        <f t="shared" si="122"/>
        <v>277.00200000000007</v>
      </c>
    </row>
    <row r="544" spans="2:8" ht="12.75">
      <c r="B544" s="3" t="s">
        <v>145</v>
      </c>
      <c r="D544" s="55"/>
      <c r="E544" s="55"/>
      <c r="F544" s="55"/>
      <c r="G544" s="55"/>
      <c r="H544" s="55"/>
    </row>
    <row r="545" spans="2:8">
      <c r="B545" s="370" t="s">
        <v>96</v>
      </c>
      <c r="C545" s="20"/>
      <c r="D545" s="17">
        <f>SUM(D528,D538)</f>
        <v>28.434999999999999</v>
      </c>
      <c r="E545" s="17">
        <f>SUM(E528,E538)</f>
        <v>46.302999999999997</v>
      </c>
      <c r="F545" s="17">
        <f>SUM(F528,F538)</f>
        <v>8.99</v>
      </c>
      <c r="G545" s="17">
        <f>SUM(G528,G538)</f>
        <v>19.215</v>
      </c>
      <c r="H545" s="17">
        <f>SUM(D545:G545)</f>
        <v>102.943</v>
      </c>
    </row>
    <row r="546" spans="2:8">
      <c r="B546" s="371" t="s">
        <v>94</v>
      </c>
      <c r="C546" s="21"/>
      <c r="D546" s="17">
        <f>+D531</f>
        <v>19.661000000000001</v>
      </c>
      <c r="E546" s="17"/>
      <c r="F546" s="17"/>
      <c r="G546" s="17"/>
      <c r="H546" s="17">
        <f>SUM(D546:G546)</f>
        <v>19.661000000000001</v>
      </c>
    </row>
    <row r="547" spans="2:8">
      <c r="B547" s="371" t="s">
        <v>87</v>
      </c>
      <c r="C547" s="21"/>
      <c r="D547" s="17"/>
      <c r="E547" s="17"/>
      <c r="F547" s="17"/>
      <c r="G547" s="17">
        <f>-'Consolidated Reconciliations'!T14</f>
        <v>-17.588000000000001</v>
      </c>
      <c r="H547" s="17">
        <f>SUM(D547:G547)</f>
        <v>-17.588000000000001</v>
      </c>
    </row>
    <row r="548" spans="2:8" ht="13.5" thickBot="1">
      <c r="B548" s="15" t="s">
        <v>131</v>
      </c>
      <c r="C548" s="15"/>
      <c r="D548" s="25">
        <f>D543-D545-D546-D547</f>
        <v>196.00300000000001</v>
      </c>
      <c r="E548" s="25">
        <f t="shared" ref="E548:H548" si="123">E543-E545-E546-E547</f>
        <v>22.813000000000002</v>
      </c>
      <c r="F548" s="25">
        <f t="shared" si="123"/>
        <v>1.9639999999999986</v>
      </c>
      <c r="G548" s="25">
        <f t="shared" si="123"/>
        <v>-48.79399999999999</v>
      </c>
      <c r="H548" s="25">
        <f t="shared" si="123"/>
        <v>171.98600000000008</v>
      </c>
    </row>
    <row r="549" spans="2:8" ht="15" thickTop="1"/>
    <row r="551" spans="2:8" ht="15.75">
      <c r="B551" s="12" t="s">
        <v>182</v>
      </c>
      <c r="C551" s="12"/>
      <c r="D551" s="26"/>
      <c r="E551" s="26"/>
      <c r="F551" s="26"/>
      <c r="G551" s="26"/>
      <c r="H551" s="18"/>
    </row>
    <row r="552" spans="2:8" ht="15.75">
      <c r="B552" s="12"/>
      <c r="C552" s="12"/>
      <c r="D552" s="26"/>
      <c r="E552" s="26"/>
      <c r="F552" s="26"/>
      <c r="G552" s="26"/>
      <c r="H552" s="18"/>
    </row>
    <row r="553" spans="2:8" ht="12.75">
      <c r="D553" s="13" t="s">
        <v>183</v>
      </c>
      <c r="E553" s="13"/>
      <c r="F553" s="13"/>
      <c r="G553" s="13"/>
      <c r="H553" s="13"/>
    </row>
    <row r="554" spans="2:8" ht="25.5">
      <c r="D554" s="14" t="s">
        <v>42</v>
      </c>
      <c r="E554" s="14" t="s">
        <v>124</v>
      </c>
      <c r="F554" s="14" t="s">
        <v>119</v>
      </c>
      <c r="G554" s="14" t="s">
        <v>7</v>
      </c>
      <c r="H554" s="14" t="s">
        <v>37</v>
      </c>
    </row>
    <row r="555" spans="2:8" ht="12.75">
      <c r="B555" s="15" t="s">
        <v>43</v>
      </c>
      <c r="C555" s="15"/>
      <c r="D555" s="225">
        <v>182.19900000000001</v>
      </c>
      <c r="E555" s="225">
        <v>28.504999999999999</v>
      </c>
      <c r="F555" s="225">
        <v>5.8259999999999996</v>
      </c>
      <c r="G555" s="225">
        <v>-79.766999999999996</v>
      </c>
      <c r="H555" s="226">
        <f>SUM(D555:G555)</f>
        <v>136.76300000000001</v>
      </c>
    </row>
    <row r="556" spans="2:8" ht="12.75">
      <c r="B556" s="3" t="s">
        <v>44</v>
      </c>
      <c r="D556" s="225"/>
      <c r="E556" s="225"/>
      <c r="F556" s="225"/>
      <c r="G556" s="225"/>
      <c r="H556" s="226"/>
    </row>
    <row r="557" spans="2:8" ht="12.75">
      <c r="B557" s="19" t="s">
        <v>45</v>
      </c>
      <c r="C557" s="19"/>
      <c r="D557" s="225">
        <v>41.631999999999998</v>
      </c>
      <c r="E557" s="225">
        <v>18.710999999999999</v>
      </c>
      <c r="F557" s="225">
        <v>7.8440000000000003</v>
      </c>
      <c r="G557" s="225">
        <v>61.965000000000003</v>
      </c>
      <c r="H557" s="226">
        <f>SUM(D557:G557)</f>
        <v>130.15199999999999</v>
      </c>
    </row>
    <row r="558" spans="2:8">
      <c r="B558" s="375" t="s">
        <v>112</v>
      </c>
      <c r="C558" s="19"/>
      <c r="D558" s="225" t="s">
        <v>127</v>
      </c>
      <c r="E558" s="225" t="s">
        <v>127</v>
      </c>
      <c r="F558" s="225" t="s">
        <v>127</v>
      </c>
      <c r="G558" s="225">
        <v>0</v>
      </c>
      <c r="H558" s="226">
        <f>SUM(D558:G558)</f>
        <v>0</v>
      </c>
    </row>
    <row r="559" spans="2:8" ht="12.75">
      <c r="B559" s="19" t="s">
        <v>46</v>
      </c>
      <c r="C559" s="19"/>
      <c r="D559" s="225" t="s">
        <v>127</v>
      </c>
      <c r="E559" s="225" t="s">
        <v>127</v>
      </c>
      <c r="F559" s="225" t="s">
        <v>127</v>
      </c>
      <c r="G559" s="225" t="s">
        <v>127</v>
      </c>
      <c r="H559" s="226"/>
    </row>
    <row r="560" spans="2:8">
      <c r="B560" s="370" t="s">
        <v>96</v>
      </c>
      <c r="C560" s="20"/>
      <c r="D560" s="225">
        <v>26.564</v>
      </c>
      <c r="E560" s="225">
        <v>43.213000000000001</v>
      </c>
      <c r="F560" s="225">
        <v>9.3989999999999991</v>
      </c>
      <c r="G560" s="225">
        <v>6.3760000000000003</v>
      </c>
      <c r="H560" s="226">
        <f t="shared" ref="H560:H561" si="124">SUM(D560:G560)</f>
        <v>85.552000000000007</v>
      </c>
    </row>
    <row r="561" spans="2:8">
      <c r="B561" s="370" t="s">
        <v>89</v>
      </c>
      <c r="C561" s="20"/>
      <c r="D561" s="225" t="s">
        <v>127</v>
      </c>
      <c r="E561" s="225" t="s">
        <v>127</v>
      </c>
      <c r="F561" s="225" t="s">
        <v>127</v>
      </c>
      <c r="G561" s="225">
        <v>0</v>
      </c>
      <c r="H561" s="226">
        <f t="shared" si="124"/>
        <v>0</v>
      </c>
    </row>
    <row r="562" spans="2:8">
      <c r="B562" s="45" t="s">
        <v>232</v>
      </c>
      <c r="C562" s="188"/>
      <c r="D562" s="225" t="s">
        <v>127</v>
      </c>
      <c r="E562" s="225" t="s">
        <v>127</v>
      </c>
      <c r="F562" s="225" t="s">
        <v>127</v>
      </c>
      <c r="G562" s="225">
        <v>0</v>
      </c>
      <c r="H562" s="226">
        <f>SUM(D562:G562)</f>
        <v>0</v>
      </c>
    </row>
    <row r="563" spans="2:8">
      <c r="B563" s="371" t="s">
        <v>94</v>
      </c>
      <c r="C563" s="21"/>
      <c r="D563" s="225">
        <v>18.207000000000001</v>
      </c>
      <c r="E563" s="225" t="s">
        <v>127</v>
      </c>
      <c r="F563" s="225" t="s">
        <v>127</v>
      </c>
      <c r="G563" s="225" t="s">
        <v>127</v>
      </c>
      <c r="H563" s="226">
        <f>SUM(D563:G563)</f>
        <v>18.207000000000001</v>
      </c>
    </row>
    <row r="564" spans="2:8" ht="12.75">
      <c r="B564" s="20" t="s">
        <v>19</v>
      </c>
      <c r="C564" s="20"/>
      <c r="D564" s="225" t="s">
        <v>127</v>
      </c>
      <c r="E564" s="225" t="s">
        <v>127</v>
      </c>
      <c r="F564" s="225" t="s">
        <v>127</v>
      </c>
      <c r="G564" s="225">
        <v>7.1120000000000001</v>
      </c>
      <c r="H564" s="226">
        <f t="shared" ref="H564:H568" si="125">SUM(D564:G564)</f>
        <v>7.1120000000000001</v>
      </c>
    </row>
    <row r="565" spans="2:8" ht="12.75">
      <c r="B565" s="15" t="s">
        <v>31</v>
      </c>
      <c r="C565" s="15"/>
      <c r="D565" s="227">
        <f>SUM(D555,D557:D558,D560:D564)</f>
        <v>268.60200000000003</v>
      </c>
      <c r="E565" s="227">
        <f>SUM(E555,E557:E558,E560:E564)</f>
        <v>90.429000000000002</v>
      </c>
      <c r="F565" s="227">
        <f>SUM(F555,F557:F558,F560:F564)</f>
        <v>23.068999999999999</v>
      </c>
      <c r="G565" s="227">
        <f>SUM(G555,G557:G558,G560:G564)</f>
        <v>-4.3139999999999912</v>
      </c>
      <c r="H565" s="227">
        <f t="shared" si="125"/>
        <v>377.78600000000012</v>
      </c>
    </row>
    <row r="566" spans="2:8" ht="12.75">
      <c r="B566" s="24" t="s">
        <v>45</v>
      </c>
      <c r="C566" s="24"/>
      <c r="D566" s="226">
        <f>-D557</f>
        <v>-41.631999999999998</v>
      </c>
      <c r="E566" s="226">
        <f>-E557</f>
        <v>-18.710999999999999</v>
      </c>
      <c r="F566" s="226">
        <f>-F557</f>
        <v>-7.8440000000000003</v>
      </c>
      <c r="G566" s="226">
        <f>-G557</f>
        <v>-61.965000000000003</v>
      </c>
      <c r="H566" s="226">
        <f t="shared" si="125"/>
        <v>-130.15199999999999</v>
      </c>
    </row>
    <row r="567" spans="2:8" ht="12.75">
      <c r="B567" s="376" t="s">
        <v>222</v>
      </c>
      <c r="C567" s="24"/>
      <c r="D567" s="225">
        <v>0.33300000000000002</v>
      </c>
      <c r="E567" s="225" t="s">
        <v>127</v>
      </c>
      <c r="F567" s="225" t="s">
        <v>127</v>
      </c>
      <c r="G567" s="225" t="s">
        <v>127</v>
      </c>
      <c r="H567" s="226">
        <f t="shared" si="125"/>
        <v>0.33300000000000002</v>
      </c>
    </row>
    <row r="568" spans="2:8">
      <c r="B568" s="376" t="s">
        <v>233</v>
      </c>
      <c r="C568" s="24"/>
      <c r="D568" s="225" t="s">
        <v>127</v>
      </c>
      <c r="E568" s="225" t="s">
        <v>127</v>
      </c>
      <c r="F568" s="225" t="s">
        <v>127</v>
      </c>
      <c r="G568" s="225">
        <v>0</v>
      </c>
      <c r="H568" s="226">
        <f t="shared" si="125"/>
        <v>0</v>
      </c>
    </row>
    <row r="569" spans="2:8" ht="12.75">
      <c r="B569" s="24" t="s">
        <v>47</v>
      </c>
      <c r="C569" s="24"/>
      <c r="D569" s="225" t="s">
        <v>127</v>
      </c>
      <c r="E569" s="225" t="s">
        <v>127</v>
      </c>
      <c r="F569" s="225" t="s">
        <v>127</v>
      </c>
      <c r="G569" s="225" t="s">
        <v>127</v>
      </c>
      <c r="H569" s="226"/>
    </row>
    <row r="570" spans="2:8">
      <c r="B570" s="375" t="s">
        <v>96</v>
      </c>
      <c r="C570" s="19"/>
      <c r="D570" s="225">
        <v>2.6789999999999998</v>
      </c>
      <c r="E570" s="225">
        <v>2.3759999999999999</v>
      </c>
      <c r="F570" s="225">
        <v>0.89200000000000002</v>
      </c>
      <c r="G570" s="225">
        <v>11.233000000000001</v>
      </c>
      <c r="H570" s="226">
        <f t="shared" ref="H570:H571" si="126">SUM(D570:G570)</f>
        <v>17.18</v>
      </c>
    </row>
    <row r="571" spans="2:8">
      <c r="B571" s="375" t="s">
        <v>89</v>
      </c>
      <c r="C571" s="19"/>
      <c r="D571" s="225" t="s">
        <v>127</v>
      </c>
      <c r="E571" s="225" t="s">
        <v>127</v>
      </c>
      <c r="F571" s="225" t="s">
        <v>127</v>
      </c>
      <c r="G571" s="225">
        <v>0</v>
      </c>
      <c r="H571" s="226">
        <f t="shared" si="126"/>
        <v>0</v>
      </c>
    </row>
    <row r="572" spans="2:8">
      <c r="B572" s="375" t="s">
        <v>90</v>
      </c>
      <c r="C572" s="19"/>
      <c r="D572" s="225" t="s">
        <v>127</v>
      </c>
      <c r="E572" s="225" t="s">
        <v>127</v>
      </c>
      <c r="F572" s="225" t="s">
        <v>127</v>
      </c>
      <c r="G572" s="225">
        <v>0</v>
      </c>
      <c r="H572" s="226">
        <f>SUM(D572:G572)</f>
        <v>0</v>
      </c>
    </row>
    <row r="573" spans="2:8">
      <c r="B573" s="45" t="s">
        <v>231</v>
      </c>
      <c r="C573" s="187"/>
      <c r="D573" s="225" t="s">
        <v>127</v>
      </c>
      <c r="E573" s="225" t="s">
        <v>127</v>
      </c>
      <c r="F573" s="225" t="s">
        <v>127</v>
      </c>
      <c r="G573" s="225">
        <v>5.2249999999999996</v>
      </c>
      <c r="H573" s="226">
        <f>SUM(D573:G573)</f>
        <v>5.2249999999999996</v>
      </c>
    </row>
    <row r="574" spans="2:8" ht="12.75">
      <c r="B574" s="19" t="s">
        <v>19</v>
      </c>
      <c r="C574" s="19"/>
      <c r="D574" s="225" t="s">
        <v>127</v>
      </c>
      <c r="E574" s="225" t="s">
        <v>127</v>
      </c>
      <c r="F574" s="225" t="s">
        <v>127</v>
      </c>
      <c r="G574" s="225">
        <v>8.1329999999999991</v>
      </c>
      <c r="H574" s="226">
        <f t="shared" ref="H574:H575" si="127">SUM(D574:G574)</f>
        <v>8.1329999999999991</v>
      </c>
    </row>
    <row r="575" spans="2:8" ht="12.75">
      <c r="B575" s="15" t="s">
        <v>2</v>
      </c>
      <c r="C575" s="15"/>
      <c r="D575" s="22">
        <f>SUM(D565,D566:D568,D570:D574)</f>
        <v>229.98200000000003</v>
      </c>
      <c r="E575" s="22">
        <f>SUM(E565,E566:E568,E570:E574)</f>
        <v>74.094000000000008</v>
      </c>
      <c r="F575" s="22">
        <f>SUM(F565,F566:F568,F570:F574)</f>
        <v>16.116999999999997</v>
      </c>
      <c r="G575" s="22">
        <f>SUM(G565,G566:G568,G570:G574)</f>
        <v>-41.687999999999988</v>
      </c>
      <c r="H575" s="22">
        <f t="shared" si="127"/>
        <v>278.50500000000005</v>
      </c>
    </row>
    <row r="576" spans="2:8" ht="12.75">
      <c r="B576" s="3" t="s">
        <v>145</v>
      </c>
      <c r="D576" s="244"/>
      <c r="E576" s="244"/>
      <c r="F576" s="244"/>
      <c r="G576" s="244"/>
      <c r="H576" s="244"/>
    </row>
    <row r="577" spans="2:8">
      <c r="B577" s="370" t="s">
        <v>96</v>
      </c>
      <c r="C577" s="20"/>
      <c r="D577" s="17">
        <f>SUM(D560,D570)</f>
        <v>29.242999999999999</v>
      </c>
      <c r="E577" s="17">
        <f>SUM(E560,E570)</f>
        <v>45.588999999999999</v>
      </c>
      <c r="F577" s="17">
        <f>SUM(F560,F570)</f>
        <v>10.290999999999999</v>
      </c>
      <c r="G577" s="17">
        <f>SUM(G560,G570)</f>
        <v>17.609000000000002</v>
      </c>
      <c r="H577" s="17">
        <f>SUM(D577:G577)</f>
        <v>102.732</v>
      </c>
    </row>
    <row r="578" spans="2:8">
      <c r="B578" s="371" t="s">
        <v>94</v>
      </c>
      <c r="C578" s="21"/>
      <c r="D578" s="17">
        <f>+D563</f>
        <v>18.207000000000001</v>
      </c>
      <c r="E578" s="17"/>
      <c r="F578" s="17"/>
      <c r="G578" s="17"/>
      <c r="H578" s="17">
        <f>SUM(D578:G578)</f>
        <v>18.207000000000001</v>
      </c>
    </row>
    <row r="579" spans="2:8">
      <c r="B579" s="371" t="s">
        <v>87</v>
      </c>
      <c r="C579" s="21"/>
      <c r="D579" s="17"/>
      <c r="E579" s="17"/>
      <c r="F579" s="17"/>
      <c r="G579" s="17">
        <f>-'Consolidated Reconciliations'!U14</f>
        <v>-16.407</v>
      </c>
      <c r="H579" s="17">
        <f>SUM(D579:G579)</f>
        <v>-16.407</v>
      </c>
    </row>
    <row r="580" spans="2:8" ht="13.5" thickBot="1">
      <c r="B580" s="15" t="s">
        <v>131</v>
      </c>
      <c r="C580" s="15"/>
      <c r="D580" s="25">
        <f>D575-D577-D578-D579</f>
        <v>182.53200000000004</v>
      </c>
      <c r="E580" s="25">
        <f t="shared" ref="E580:H580" si="128">E575-E577-E578-E579</f>
        <v>28.50500000000001</v>
      </c>
      <c r="F580" s="25">
        <f t="shared" si="128"/>
        <v>5.8259999999999987</v>
      </c>
      <c r="G580" s="25">
        <f t="shared" si="128"/>
        <v>-42.889999999999986</v>
      </c>
      <c r="H580" s="25">
        <f t="shared" si="128"/>
        <v>173.97300000000007</v>
      </c>
    </row>
    <row r="581" spans="2:8" ht="15" thickTop="1"/>
    <row r="582" spans="2:8">
      <c r="B582" s="251"/>
      <c r="C582" s="251"/>
      <c r="D582" s="31"/>
    </row>
    <row r="585" spans="2:8" ht="15.75">
      <c r="B585" s="12" t="s">
        <v>186</v>
      </c>
      <c r="C585" s="12"/>
      <c r="D585" s="26"/>
      <c r="E585" s="26"/>
      <c r="F585" s="26"/>
      <c r="G585" s="26"/>
      <c r="H585" s="18"/>
    </row>
    <row r="586" spans="2:8" ht="15.75">
      <c r="B586" s="12"/>
      <c r="C586" s="12"/>
      <c r="D586" s="26"/>
      <c r="E586" s="26"/>
      <c r="F586" s="26"/>
      <c r="G586" s="26"/>
      <c r="H586" s="18"/>
    </row>
    <row r="587" spans="2:8" ht="12.75">
      <c r="D587" s="13" t="s">
        <v>187</v>
      </c>
      <c r="E587" s="13"/>
      <c r="F587" s="13"/>
      <c r="G587" s="13"/>
      <c r="H587" s="13"/>
    </row>
    <row r="588" spans="2:8" ht="25.5">
      <c r="D588" s="14" t="s">
        <v>42</v>
      </c>
      <c r="E588" s="14" t="s">
        <v>124</v>
      </c>
      <c r="F588" s="14" t="s">
        <v>119</v>
      </c>
      <c r="G588" s="14" t="s">
        <v>7</v>
      </c>
      <c r="H588" s="14" t="s">
        <v>37</v>
      </c>
    </row>
    <row r="589" spans="2:8" ht="12.75">
      <c r="B589" s="15" t="s">
        <v>43</v>
      </c>
      <c r="C589" s="15"/>
      <c r="D589" s="225">
        <v>165.33</v>
      </c>
      <c r="E589" s="225">
        <v>29.116</v>
      </c>
      <c r="F589" s="225">
        <v>2.9540000000000002</v>
      </c>
      <c r="G589" s="225">
        <v>-76.381</v>
      </c>
      <c r="H589" s="226">
        <f>SUM(D589:G589)</f>
        <v>121.01900000000003</v>
      </c>
    </row>
    <row r="590" spans="2:8" ht="12.75">
      <c r="B590" s="3" t="s">
        <v>44</v>
      </c>
      <c r="D590" s="225"/>
      <c r="E590" s="225"/>
      <c r="F590" s="225"/>
      <c r="G590" s="225"/>
      <c r="H590" s="226"/>
    </row>
    <row r="591" spans="2:8" ht="12.75">
      <c r="B591" s="19" t="s">
        <v>45</v>
      </c>
      <c r="C591" s="19"/>
      <c r="D591" s="225">
        <v>42.694000000000003</v>
      </c>
      <c r="E591" s="225">
        <v>18.181000000000001</v>
      </c>
      <c r="F591" s="225">
        <v>8.3230000000000004</v>
      </c>
      <c r="G591" s="225">
        <v>60.280999999999999</v>
      </c>
      <c r="H591" s="226">
        <f>SUM(D591:G591)</f>
        <v>129.47900000000001</v>
      </c>
    </row>
    <row r="592" spans="2:8">
      <c r="B592" s="375" t="s">
        <v>112</v>
      </c>
      <c r="C592" s="19"/>
      <c r="D592" s="225" t="s">
        <v>127</v>
      </c>
      <c r="E592" s="225" t="s">
        <v>127</v>
      </c>
      <c r="F592" s="225" t="s">
        <v>127</v>
      </c>
      <c r="G592" s="225">
        <v>0</v>
      </c>
      <c r="H592" s="226">
        <f>SUM(D592:G592)</f>
        <v>0</v>
      </c>
    </row>
    <row r="593" spans="2:8" ht="12.75">
      <c r="B593" s="19" t="s">
        <v>46</v>
      </c>
      <c r="C593" s="19"/>
      <c r="D593" s="225" t="s">
        <v>127</v>
      </c>
      <c r="E593" s="225" t="s">
        <v>127</v>
      </c>
      <c r="F593" s="225" t="s">
        <v>127</v>
      </c>
      <c r="G593" s="225" t="s">
        <v>127</v>
      </c>
      <c r="H593" s="226"/>
    </row>
    <row r="594" spans="2:8">
      <c r="B594" s="370" t="s">
        <v>96</v>
      </c>
      <c r="C594" s="20"/>
      <c r="D594" s="225">
        <v>27.370999999999999</v>
      </c>
      <c r="E594" s="225">
        <v>43.332000000000001</v>
      </c>
      <c r="F594" s="225">
        <v>10.090999999999999</v>
      </c>
      <c r="G594" s="225">
        <v>6.3689999999999998</v>
      </c>
      <c r="H594" s="226">
        <f t="shared" ref="H594:H595" si="129">SUM(D594:G594)</f>
        <v>87.162999999999997</v>
      </c>
    </row>
    <row r="595" spans="2:8">
      <c r="B595" s="370" t="s">
        <v>89</v>
      </c>
      <c r="C595" s="20"/>
      <c r="D595" s="225" t="s">
        <v>127</v>
      </c>
      <c r="E595" s="225" t="s">
        <v>127</v>
      </c>
      <c r="F595" s="225" t="s">
        <v>127</v>
      </c>
      <c r="G595" s="225">
        <v>0</v>
      </c>
      <c r="H595" s="226">
        <f t="shared" si="129"/>
        <v>0</v>
      </c>
    </row>
    <row r="596" spans="2:8">
      <c r="B596" s="45" t="s">
        <v>232</v>
      </c>
      <c r="C596" s="188"/>
      <c r="D596" s="225" t="s">
        <v>127</v>
      </c>
      <c r="E596" s="225" t="s">
        <v>127</v>
      </c>
      <c r="F596" s="225" t="s">
        <v>127</v>
      </c>
      <c r="G596" s="225">
        <v>0</v>
      </c>
      <c r="H596" s="226">
        <f>SUM(D596:G596)</f>
        <v>0</v>
      </c>
    </row>
    <row r="597" spans="2:8">
      <c r="B597" s="371" t="s">
        <v>94</v>
      </c>
      <c r="C597" s="21"/>
      <c r="D597" s="225">
        <v>20.297999999999998</v>
      </c>
      <c r="E597" s="225">
        <v>0</v>
      </c>
      <c r="F597" s="225">
        <v>0</v>
      </c>
      <c r="G597" s="225">
        <v>0</v>
      </c>
      <c r="H597" s="226">
        <f>SUM(D597:G597)</f>
        <v>20.297999999999998</v>
      </c>
    </row>
    <row r="598" spans="2:8" ht="12.75">
      <c r="B598" s="20" t="s">
        <v>19</v>
      </c>
      <c r="C598" s="20"/>
      <c r="D598" s="225">
        <v>0</v>
      </c>
      <c r="E598" s="225">
        <v>0</v>
      </c>
      <c r="F598" s="225">
        <v>0</v>
      </c>
      <c r="G598" s="225">
        <v>7.407</v>
      </c>
      <c r="H598" s="226">
        <f t="shared" ref="H598:H602" si="130">SUM(D598:G598)</f>
        <v>7.407</v>
      </c>
    </row>
    <row r="599" spans="2:8" ht="12.75">
      <c r="B599" s="15" t="s">
        <v>31</v>
      </c>
      <c r="C599" s="15"/>
      <c r="D599" s="227">
        <f>SUM(D589,D591:D592,D594:D598)</f>
        <v>255.69300000000001</v>
      </c>
      <c r="E599" s="227">
        <f>SUM(E589,E591:E592,E594:E598)</f>
        <v>90.628999999999991</v>
      </c>
      <c r="F599" s="227">
        <f>SUM(F589,F591:F592,F594:F598)</f>
        <v>21.368000000000002</v>
      </c>
      <c r="G599" s="227">
        <f>SUM(G589,G591:G592,G594:G598)</f>
        <v>-2.3240000000000016</v>
      </c>
      <c r="H599" s="227">
        <f t="shared" si="130"/>
        <v>365.36599999999999</v>
      </c>
    </row>
    <row r="600" spans="2:8" ht="12.75">
      <c r="B600" s="24" t="s">
        <v>45</v>
      </c>
      <c r="C600" s="24"/>
      <c r="D600" s="226">
        <f>-D591</f>
        <v>-42.694000000000003</v>
      </c>
      <c r="E600" s="226">
        <f t="shared" ref="E600:G600" si="131">-E591</f>
        <v>-18.181000000000001</v>
      </c>
      <c r="F600" s="226">
        <f t="shared" si="131"/>
        <v>-8.3230000000000004</v>
      </c>
      <c r="G600" s="226">
        <f t="shared" si="131"/>
        <v>-60.280999999999999</v>
      </c>
      <c r="H600" s="226">
        <f t="shared" si="130"/>
        <v>-129.47900000000001</v>
      </c>
    </row>
    <row r="601" spans="2:8" ht="12.75">
      <c r="B601" s="376" t="s">
        <v>222</v>
      </c>
      <c r="C601" s="24"/>
      <c r="D601" s="225">
        <v>0.10100000000000001</v>
      </c>
      <c r="E601" s="225">
        <v>0</v>
      </c>
      <c r="F601" s="225">
        <v>0</v>
      </c>
      <c r="G601" s="225">
        <v>0</v>
      </c>
      <c r="H601" s="226">
        <f t="shared" si="130"/>
        <v>0.10100000000000001</v>
      </c>
    </row>
    <row r="602" spans="2:8">
      <c r="B602" s="376" t="s">
        <v>233</v>
      </c>
      <c r="C602" s="24"/>
      <c r="D602" s="225" t="s">
        <v>127</v>
      </c>
      <c r="E602" s="225" t="s">
        <v>127</v>
      </c>
      <c r="F602" s="225" t="s">
        <v>127</v>
      </c>
      <c r="G602" s="225">
        <v>0</v>
      </c>
      <c r="H602" s="226">
        <f t="shared" si="130"/>
        <v>0</v>
      </c>
    </row>
    <row r="603" spans="2:8" ht="12.75">
      <c r="B603" s="24" t="s">
        <v>47</v>
      </c>
      <c r="C603" s="24"/>
      <c r="D603" s="225" t="s">
        <v>127</v>
      </c>
      <c r="E603" s="225" t="s">
        <v>127</v>
      </c>
      <c r="F603" s="225" t="s">
        <v>127</v>
      </c>
      <c r="G603" s="225" t="s">
        <v>127</v>
      </c>
      <c r="H603" s="226"/>
    </row>
    <row r="604" spans="2:8">
      <c r="B604" s="375" t="s">
        <v>96</v>
      </c>
      <c r="C604" s="19"/>
      <c r="D604" s="225">
        <v>2.94</v>
      </c>
      <c r="E604" s="225">
        <v>3.5</v>
      </c>
      <c r="F604" s="225">
        <v>0.94899999999999995</v>
      </c>
      <c r="G604" s="225">
        <v>11.241</v>
      </c>
      <c r="H604" s="226">
        <f t="shared" ref="H604:H605" si="132">SUM(D604:G604)</f>
        <v>18.63</v>
      </c>
    </row>
    <row r="605" spans="2:8">
      <c r="B605" s="375" t="s">
        <v>89</v>
      </c>
      <c r="C605" s="19"/>
      <c r="D605" s="225" t="s">
        <v>127</v>
      </c>
      <c r="E605" s="225" t="s">
        <v>127</v>
      </c>
      <c r="F605" s="225" t="s">
        <v>127</v>
      </c>
      <c r="G605" s="225">
        <v>0</v>
      </c>
      <c r="H605" s="226">
        <f t="shared" si="132"/>
        <v>0</v>
      </c>
    </row>
    <row r="606" spans="2:8">
      <c r="B606" s="375" t="s">
        <v>90</v>
      </c>
      <c r="C606" s="19"/>
      <c r="D606" s="225" t="s">
        <v>127</v>
      </c>
      <c r="E606" s="225" t="s">
        <v>127</v>
      </c>
      <c r="F606" s="225" t="s">
        <v>127</v>
      </c>
      <c r="G606" s="225">
        <v>3.266</v>
      </c>
      <c r="H606" s="226">
        <f>SUM(D606:G606)</f>
        <v>3.266</v>
      </c>
    </row>
    <row r="607" spans="2:8">
      <c r="B607" s="45" t="s">
        <v>231</v>
      </c>
      <c r="C607" s="187"/>
      <c r="D607" s="225" t="s">
        <v>127</v>
      </c>
      <c r="E607" s="225" t="s">
        <v>127</v>
      </c>
      <c r="F607" s="225" t="s">
        <v>127</v>
      </c>
      <c r="G607" s="225">
        <v>1.25</v>
      </c>
      <c r="H607" s="226">
        <f>SUM(D607:G607)</f>
        <v>1.25</v>
      </c>
    </row>
    <row r="608" spans="2:8" ht="12.75">
      <c r="B608" s="19" t="s">
        <v>19</v>
      </c>
      <c r="C608" s="19"/>
      <c r="D608" s="225">
        <v>0</v>
      </c>
      <c r="E608" s="225">
        <v>0</v>
      </c>
      <c r="F608" s="225">
        <v>0</v>
      </c>
      <c r="G608" s="225">
        <v>8.4109999999999996</v>
      </c>
      <c r="H608" s="226">
        <f t="shared" ref="H608:H609" si="133">SUM(D608:G608)</f>
        <v>8.4109999999999996</v>
      </c>
    </row>
    <row r="609" spans="2:8" ht="12.75">
      <c r="B609" s="15" t="s">
        <v>2</v>
      </c>
      <c r="C609" s="15"/>
      <c r="D609" s="22">
        <f>SUM(D599,D600:D602,D604:D608)</f>
        <v>216.04000000000002</v>
      </c>
      <c r="E609" s="22">
        <f>SUM(E599,E600:E602,E604:E608)</f>
        <v>75.947999999999993</v>
      </c>
      <c r="F609" s="22">
        <f>SUM(F599,F600:F602,F604:F608)</f>
        <v>13.994000000000002</v>
      </c>
      <c r="G609" s="22">
        <f>SUM(G599,G600:G602,G604:G608)</f>
        <v>-38.437000000000005</v>
      </c>
      <c r="H609" s="22">
        <f t="shared" si="133"/>
        <v>267.54500000000002</v>
      </c>
    </row>
    <row r="610" spans="2:8" ht="12.75">
      <c r="B610" s="3" t="s">
        <v>145</v>
      </c>
      <c r="D610" s="55"/>
      <c r="E610" s="55"/>
      <c r="F610" s="55"/>
      <c r="G610" s="55"/>
      <c r="H610" s="55"/>
    </row>
    <row r="611" spans="2:8">
      <c r="B611" s="370" t="s">
        <v>96</v>
      </c>
      <c r="C611" s="20"/>
      <c r="D611" s="17">
        <f>SUM(D594,D604)</f>
        <v>30.311</v>
      </c>
      <c r="E611" s="17">
        <f>SUM(E594,E604)</f>
        <v>46.832000000000001</v>
      </c>
      <c r="F611" s="17">
        <f>SUM(F594,F604)</f>
        <v>11.04</v>
      </c>
      <c r="G611" s="17">
        <f>SUM(G594,G604)</f>
        <v>17.61</v>
      </c>
      <c r="H611" s="17">
        <f>SUM(D611:G611)</f>
        <v>105.79299999999999</v>
      </c>
    </row>
    <row r="612" spans="2:8">
      <c r="B612" s="371" t="s">
        <v>94</v>
      </c>
      <c r="C612" s="21"/>
      <c r="D612" s="17">
        <f>+D597</f>
        <v>20.297999999999998</v>
      </c>
      <c r="E612" s="17"/>
      <c r="F612" s="17"/>
      <c r="G612" s="17"/>
      <c r="H612" s="17">
        <f>SUM(D612:G612)</f>
        <v>20.297999999999998</v>
      </c>
    </row>
    <row r="613" spans="2:8">
      <c r="B613" s="371" t="s">
        <v>87</v>
      </c>
      <c r="C613" s="21"/>
      <c r="D613" s="17"/>
      <c r="E613" s="17"/>
      <c r="F613" s="17"/>
      <c r="G613" s="17">
        <f>-'Consolidated Reconciliations'!V14</f>
        <v>-16.422999999999998</v>
      </c>
      <c r="H613" s="17">
        <f>SUM(D613:G613)</f>
        <v>-16.422999999999998</v>
      </c>
    </row>
    <row r="614" spans="2:8" ht="13.5" thickBot="1">
      <c r="B614" s="15" t="s">
        <v>131</v>
      </c>
      <c r="C614" s="15"/>
      <c r="D614" s="25">
        <f>D609-D611-D612-D613</f>
        <v>165.43100000000001</v>
      </c>
      <c r="E614" s="25">
        <f t="shared" ref="E614:H614" si="134">E609-E611-E612-E613</f>
        <v>29.115999999999993</v>
      </c>
      <c r="F614" s="25">
        <f t="shared" si="134"/>
        <v>2.9540000000000024</v>
      </c>
      <c r="G614" s="25">
        <f t="shared" si="134"/>
        <v>-39.624000000000009</v>
      </c>
      <c r="H614" s="25">
        <f t="shared" si="134"/>
        <v>157.87700000000001</v>
      </c>
    </row>
    <row r="615" spans="2:8" ht="15" thickTop="1"/>
    <row r="616" spans="2:8">
      <c r="B616" s="251"/>
      <c r="C616" s="251"/>
      <c r="D616" s="31"/>
    </row>
    <row r="620" spans="2:8" ht="15.75">
      <c r="B620" s="12" t="s">
        <v>185</v>
      </c>
      <c r="C620" s="12"/>
      <c r="D620" s="26"/>
      <c r="E620" s="26"/>
      <c r="F620" s="26"/>
      <c r="G620" s="26"/>
      <c r="H620" s="18"/>
    </row>
    <row r="621" spans="2:8" ht="15.75">
      <c r="B621" s="12"/>
      <c r="C621" s="12"/>
      <c r="D621" s="26"/>
      <c r="E621" s="26"/>
      <c r="F621" s="26"/>
      <c r="G621" s="26"/>
      <c r="H621" s="18"/>
    </row>
    <row r="622" spans="2:8" ht="12.75">
      <c r="D622" s="13" t="s">
        <v>188</v>
      </c>
      <c r="E622" s="13"/>
      <c r="F622" s="13"/>
      <c r="G622" s="13"/>
      <c r="H622" s="13"/>
    </row>
    <row r="623" spans="2:8" ht="25.5">
      <c r="D623" s="14" t="s">
        <v>42</v>
      </c>
      <c r="E623" s="14" t="s">
        <v>124</v>
      </c>
      <c r="F623" s="14" t="s">
        <v>119</v>
      </c>
      <c r="G623" s="14" t="s">
        <v>7</v>
      </c>
      <c r="H623" s="14" t="s">
        <v>37</v>
      </c>
    </row>
    <row r="624" spans="2:8" ht="12.75">
      <c r="B624" s="15" t="s">
        <v>43</v>
      </c>
      <c r="C624" s="15"/>
      <c r="D624" s="225">
        <f>IFERROR(D589+D555+D523+D491,0)</f>
        <v>753.255</v>
      </c>
      <c r="E624" s="225">
        <f t="shared" ref="E624:H624" si="135">IFERROR(E589+E555+E523+E491,0)</f>
        <v>111.146</v>
      </c>
      <c r="F624" s="225">
        <f t="shared" si="135"/>
        <v>12.881</v>
      </c>
      <c r="G624" s="225">
        <f t="shared" si="135"/>
        <v>-315.26600000000002</v>
      </c>
      <c r="H624" s="225">
        <f t="shared" si="135"/>
        <v>562.01600000000008</v>
      </c>
    </row>
    <row r="625" spans="2:8" ht="12.75">
      <c r="B625" s="3" t="s">
        <v>44</v>
      </c>
      <c r="D625" s="225"/>
      <c r="E625" s="225"/>
      <c r="F625" s="225"/>
      <c r="G625" s="225"/>
      <c r="H625" s="226"/>
    </row>
    <row r="626" spans="2:8" ht="12.75">
      <c r="B626" s="19" t="s">
        <v>45</v>
      </c>
      <c r="C626" s="19"/>
      <c r="D626" s="225">
        <f t="shared" ref="D626:H626" si="136">IFERROR(D591+D557+D525+D493,0)</f>
        <v>160.298</v>
      </c>
      <c r="E626" s="225">
        <f t="shared" si="136"/>
        <v>73.676999999999992</v>
      </c>
      <c r="F626" s="225">
        <f t="shared" si="136"/>
        <v>33.626000000000005</v>
      </c>
      <c r="G626" s="225">
        <f t="shared" si="136"/>
        <v>245.92500000000001</v>
      </c>
      <c r="H626" s="225">
        <f t="shared" si="136"/>
        <v>513.52599999999995</v>
      </c>
    </row>
    <row r="627" spans="2:8">
      <c r="B627" s="375" t="s">
        <v>112</v>
      </c>
      <c r="C627" s="19"/>
      <c r="D627" s="225">
        <f t="shared" ref="D627:H627" si="137">IFERROR(D592+D558+D526+D494,0)</f>
        <v>0</v>
      </c>
      <c r="E627" s="225">
        <f t="shared" si="137"/>
        <v>0</v>
      </c>
      <c r="F627" s="225">
        <f t="shared" si="137"/>
        <v>0</v>
      </c>
      <c r="G627" s="225">
        <f t="shared" si="137"/>
        <v>0</v>
      </c>
      <c r="H627" s="226">
        <f t="shared" si="137"/>
        <v>0</v>
      </c>
    </row>
    <row r="628" spans="2:8" ht="12.75">
      <c r="B628" s="19" t="s">
        <v>46</v>
      </c>
      <c r="C628" s="19"/>
      <c r="D628" s="225" t="s">
        <v>127</v>
      </c>
      <c r="E628" s="225" t="s">
        <v>127</v>
      </c>
      <c r="F628" s="225" t="s">
        <v>127</v>
      </c>
      <c r="G628" s="225" t="s">
        <v>127</v>
      </c>
      <c r="H628" s="226"/>
    </row>
    <row r="629" spans="2:8">
      <c r="B629" s="370" t="s">
        <v>96</v>
      </c>
      <c r="C629" s="20"/>
      <c r="D629" s="225">
        <f t="shared" ref="D629:H629" si="138">IFERROR(D594+D560+D528+D496,0)</f>
        <v>106.87700000000001</v>
      </c>
      <c r="E629" s="225">
        <f t="shared" si="138"/>
        <v>170.25900000000001</v>
      </c>
      <c r="F629" s="225">
        <f t="shared" si="138"/>
        <v>36.826000000000001</v>
      </c>
      <c r="G629" s="225">
        <f t="shared" si="138"/>
        <v>27.692</v>
      </c>
      <c r="H629" s="225">
        <f t="shared" si="138"/>
        <v>341.654</v>
      </c>
    </row>
    <row r="630" spans="2:8">
      <c r="B630" s="370" t="s">
        <v>89</v>
      </c>
      <c r="C630" s="20"/>
      <c r="D630" s="225"/>
      <c r="E630" s="225"/>
      <c r="F630" s="225"/>
      <c r="G630" s="225"/>
      <c r="H630" s="226">
        <f t="shared" ref="H630" si="139">IFERROR(H595+H561+H529+H497,0)</f>
        <v>0</v>
      </c>
    </row>
    <row r="631" spans="2:8">
      <c r="B631" s="45" t="s">
        <v>232</v>
      </c>
      <c r="C631" s="188"/>
      <c r="D631" s="225"/>
      <c r="E631" s="225"/>
      <c r="F631" s="225"/>
      <c r="G631" s="225"/>
      <c r="H631" s="226">
        <f t="shared" ref="H631" si="140">IFERROR(H596+H562+H530+H498,0)</f>
        <v>0</v>
      </c>
    </row>
    <row r="632" spans="2:8">
      <c r="B632" s="371" t="s">
        <v>94</v>
      </c>
      <c r="C632" s="21"/>
      <c r="D632" s="225">
        <f t="shared" ref="D632:H632" si="141">IFERROR(D597+D563+D531+D499,0)</f>
        <v>77.622</v>
      </c>
      <c r="E632" s="225">
        <f t="shared" si="141"/>
        <v>0</v>
      </c>
      <c r="F632" s="225">
        <f t="shared" si="141"/>
        <v>0</v>
      </c>
      <c r="G632" s="225">
        <f t="shared" si="141"/>
        <v>0</v>
      </c>
      <c r="H632" s="226">
        <f t="shared" si="141"/>
        <v>77.622</v>
      </c>
    </row>
    <row r="633" spans="2:8" ht="12.75">
      <c r="B633" s="20" t="s">
        <v>19</v>
      </c>
      <c r="C633" s="20"/>
      <c r="D633" s="225"/>
      <c r="E633" s="225"/>
      <c r="F633" s="225"/>
      <c r="G633" s="225">
        <f t="shared" ref="G633:H633" si="142">IFERROR(G598+G564+G532+G500,0)</f>
        <v>26.591999999999999</v>
      </c>
      <c r="H633" s="226">
        <f t="shared" si="142"/>
        <v>26.591999999999999</v>
      </c>
    </row>
    <row r="634" spans="2:8" ht="12.75">
      <c r="B634" s="15" t="s">
        <v>31</v>
      </c>
      <c r="C634" s="15"/>
      <c r="D634" s="227">
        <f>SUM(D624,D626:D627,D629:D633)</f>
        <v>1098.0520000000001</v>
      </c>
      <c r="E634" s="227">
        <f>SUM(E624,E626:E627,E629:E633)</f>
        <v>355.08199999999999</v>
      </c>
      <c r="F634" s="227">
        <f>SUM(F624,F626:F627,F629:F633)</f>
        <v>83.332999999999998</v>
      </c>
      <c r="G634" s="227">
        <f>SUM(G624,G626:G627,G629:G633)</f>
        <v>-15.057000000000009</v>
      </c>
      <c r="H634" s="227">
        <f t="shared" ref="H634:H637" si="143">SUM(D634:G634)</f>
        <v>1521.41</v>
      </c>
    </row>
    <row r="635" spans="2:8" ht="12.75">
      <c r="B635" s="24" t="s">
        <v>45</v>
      </c>
      <c r="C635" s="24"/>
      <c r="D635" s="226">
        <f>-D626</f>
        <v>-160.298</v>
      </c>
      <c r="E635" s="226">
        <f>-E626</f>
        <v>-73.676999999999992</v>
      </c>
      <c r="F635" s="226">
        <f>-F626</f>
        <v>-33.626000000000005</v>
      </c>
      <c r="G635" s="226">
        <f>-G626</f>
        <v>-245.92500000000001</v>
      </c>
      <c r="H635" s="226">
        <f t="shared" si="143"/>
        <v>-513.52600000000007</v>
      </c>
    </row>
    <row r="636" spans="2:8" ht="12.75">
      <c r="B636" s="376" t="s">
        <v>222</v>
      </c>
      <c r="C636" s="24"/>
      <c r="D636" s="225">
        <f>D601+D567+D535+D503</f>
        <v>2.556</v>
      </c>
      <c r="E636" s="225" t="s">
        <v>127</v>
      </c>
      <c r="F636" s="225" t="s">
        <v>127</v>
      </c>
      <c r="G636" s="225" t="s">
        <v>127</v>
      </c>
      <c r="H636" s="226">
        <f t="shared" si="143"/>
        <v>2.556</v>
      </c>
    </row>
    <row r="637" spans="2:8">
      <c r="B637" s="376" t="s">
        <v>233</v>
      </c>
      <c r="C637" s="24"/>
      <c r="D637" s="225" t="s">
        <v>127</v>
      </c>
      <c r="E637" s="225" t="s">
        <v>127</v>
      </c>
      <c r="F637" s="225" t="s">
        <v>127</v>
      </c>
      <c r="G637" s="225">
        <f>G602+G568+G536+G504</f>
        <v>0</v>
      </c>
      <c r="H637" s="226">
        <f t="shared" si="143"/>
        <v>0</v>
      </c>
    </row>
    <row r="638" spans="2:8" ht="12.75">
      <c r="B638" s="24" t="s">
        <v>47</v>
      </c>
      <c r="C638" s="24"/>
      <c r="D638" s="225" t="s">
        <v>127</v>
      </c>
      <c r="E638" s="225" t="s">
        <v>127</v>
      </c>
      <c r="F638" s="225" t="s">
        <v>127</v>
      </c>
      <c r="G638" s="225" t="s">
        <v>127</v>
      </c>
      <c r="H638" s="226"/>
    </row>
    <row r="639" spans="2:8">
      <c r="B639" s="375" t="s">
        <v>96</v>
      </c>
      <c r="C639" s="19"/>
      <c r="D639" s="225">
        <f t="shared" ref="D639:G639" si="144">D604+D570+D538+D506</f>
        <v>11.398999999999999</v>
      </c>
      <c r="E639" s="225">
        <f t="shared" si="144"/>
        <v>12.171999999999999</v>
      </c>
      <c r="F639" s="225">
        <f t="shared" si="144"/>
        <v>3.117</v>
      </c>
      <c r="G639" s="225">
        <f t="shared" si="144"/>
        <v>45.002000000000002</v>
      </c>
      <c r="H639" s="226">
        <f t="shared" ref="H639:H640" si="145">SUM(D639:G639)</f>
        <v>71.69</v>
      </c>
    </row>
    <row r="640" spans="2:8">
      <c r="B640" s="375" t="s">
        <v>89</v>
      </c>
      <c r="C640" s="19"/>
      <c r="D640" s="225" t="s">
        <v>127</v>
      </c>
      <c r="E640" s="225" t="s">
        <v>127</v>
      </c>
      <c r="F640" s="225" t="s">
        <v>127</v>
      </c>
      <c r="G640" s="225">
        <f>G605+G571+G539+G507</f>
        <v>0</v>
      </c>
      <c r="H640" s="226">
        <f t="shared" si="145"/>
        <v>0</v>
      </c>
    </row>
    <row r="641" spans="2:8">
      <c r="B641" s="375" t="s">
        <v>90</v>
      </c>
      <c r="C641" s="19"/>
      <c r="D641" s="225" t="s">
        <v>127</v>
      </c>
      <c r="E641" s="225" t="s">
        <v>127</v>
      </c>
      <c r="F641" s="225" t="s">
        <v>127</v>
      </c>
      <c r="G641" s="225">
        <f>G606+G572+G540+G508</f>
        <v>3.266</v>
      </c>
      <c r="H641" s="226">
        <f>SUM(D641:G641)</f>
        <v>3.266</v>
      </c>
    </row>
    <row r="642" spans="2:8">
      <c r="B642" s="45" t="s">
        <v>231</v>
      </c>
      <c r="C642" s="187"/>
      <c r="D642" s="225" t="s">
        <v>127</v>
      </c>
      <c r="E642" s="225" t="s">
        <v>127</v>
      </c>
      <c r="F642" s="225" t="s">
        <v>127</v>
      </c>
      <c r="G642" s="225">
        <f>G607+G573+G541+G509</f>
        <v>8.3229999999999986</v>
      </c>
      <c r="H642" s="226">
        <f>SUM(D642:G642)</f>
        <v>8.3229999999999986</v>
      </c>
    </row>
    <row r="643" spans="2:8" ht="12.75">
      <c r="B643" s="19" t="s">
        <v>19</v>
      </c>
      <c r="C643" s="19"/>
      <c r="D643" s="225" t="s">
        <v>127</v>
      </c>
      <c r="E643" s="225" t="s">
        <v>127</v>
      </c>
      <c r="F643" s="225" t="s">
        <v>127</v>
      </c>
      <c r="G643" s="225">
        <f>G608+G574+G542+G510</f>
        <v>30.670999999999999</v>
      </c>
      <c r="H643" s="226">
        <f t="shared" ref="H643:H644" si="146">SUM(D643:G643)</f>
        <v>30.670999999999999</v>
      </c>
    </row>
    <row r="644" spans="2:8" ht="12.75">
      <c r="B644" s="15" t="s">
        <v>2</v>
      </c>
      <c r="C644" s="15"/>
      <c r="D644" s="22">
        <f>SUM(D634,D635:D637,D639:D643)</f>
        <v>951.70900000000017</v>
      </c>
      <c r="E644" s="22">
        <f>SUM(E634,E635:E637,E639:E643)</f>
        <v>293.577</v>
      </c>
      <c r="F644" s="22">
        <f>SUM(F634,F635:F637,F639:F643)</f>
        <v>52.823999999999991</v>
      </c>
      <c r="G644" s="22">
        <f>SUM(G634,G635:G637,G639:G643)</f>
        <v>-173.72000000000003</v>
      </c>
      <c r="H644" s="22">
        <f t="shared" si="146"/>
        <v>1124.3900000000001</v>
      </c>
    </row>
    <row r="645" spans="2:8" ht="12.75">
      <c r="B645" s="3" t="s">
        <v>145</v>
      </c>
      <c r="D645" s="55"/>
      <c r="E645" s="55"/>
      <c r="F645" s="55"/>
      <c r="G645" s="55"/>
      <c r="H645" s="55"/>
    </row>
    <row r="646" spans="2:8">
      <c r="B646" s="370" t="s">
        <v>96</v>
      </c>
      <c r="C646" s="20"/>
      <c r="D646" s="17">
        <f t="shared" ref="D646:F646" si="147">D611+D577+D545+D513</f>
        <v>118.27600000000001</v>
      </c>
      <c r="E646" s="17">
        <f t="shared" si="147"/>
        <v>182.43099999999998</v>
      </c>
      <c r="F646" s="17">
        <f t="shared" si="147"/>
        <v>39.942999999999998</v>
      </c>
      <c r="G646" s="17">
        <f>G611+G577+G545+G513</f>
        <v>72.693999999999988</v>
      </c>
      <c r="H646" s="17">
        <f>SUM(D646:G646)</f>
        <v>413.34399999999994</v>
      </c>
    </row>
    <row r="647" spans="2:8">
      <c r="B647" s="371" t="s">
        <v>94</v>
      </c>
      <c r="C647" s="21"/>
      <c r="D647" s="17">
        <f>D612+D578+D546+D514</f>
        <v>77.622</v>
      </c>
      <c r="E647" s="17"/>
      <c r="F647" s="17"/>
      <c r="G647" s="17"/>
      <c r="H647" s="17">
        <f>SUM(D647:G647)</f>
        <v>77.622</v>
      </c>
    </row>
    <row r="648" spans="2:8">
      <c r="B648" s="371" t="s">
        <v>87</v>
      </c>
      <c r="C648" s="21"/>
      <c r="D648" s="17"/>
      <c r="E648" s="17"/>
      <c r="F648" s="17"/>
      <c r="G648" s="17">
        <f>G613+G579+G547+G515</f>
        <v>-68.007999999999996</v>
      </c>
      <c r="H648" s="17">
        <f>SUM(D648:G648)</f>
        <v>-68.007999999999996</v>
      </c>
    </row>
    <row r="649" spans="2:8" ht="13.5" thickBot="1">
      <c r="B649" s="15" t="s">
        <v>131</v>
      </c>
      <c r="C649" s="15"/>
      <c r="D649" s="25">
        <f>D644-D646-D647-D648</f>
        <v>755.81100000000026</v>
      </c>
      <c r="E649" s="25">
        <f t="shared" ref="E649:H649" si="148">E644-E646-E647-E648</f>
        <v>111.14600000000002</v>
      </c>
      <c r="F649" s="25">
        <f t="shared" si="148"/>
        <v>12.880999999999993</v>
      </c>
      <c r="G649" s="25">
        <f t="shared" si="148"/>
        <v>-178.40600000000001</v>
      </c>
      <c r="H649" s="25">
        <f t="shared" si="148"/>
        <v>701.43200000000024</v>
      </c>
    </row>
    <row r="650" spans="2:8" ht="15" thickTop="1"/>
    <row r="651" spans="2:8">
      <c r="B651" s="251"/>
      <c r="C651" s="251"/>
      <c r="D651" s="31"/>
    </row>
    <row r="655" spans="2:8" ht="15.75">
      <c r="B655" s="12" t="s">
        <v>197</v>
      </c>
      <c r="C655" s="12"/>
      <c r="D655" s="26"/>
      <c r="E655" s="26"/>
      <c r="F655" s="26"/>
      <c r="G655" s="26"/>
      <c r="H655" s="18"/>
    </row>
    <row r="656" spans="2:8" ht="15.75">
      <c r="B656" s="12"/>
      <c r="C656" s="12"/>
      <c r="D656" s="26"/>
      <c r="E656" s="26"/>
      <c r="F656" s="26"/>
      <c r="G656" s="26"/>
      <c r="H656" s="18"/>
    </row>
    <row r="657" spans="2:8" ht="12.75">
      <c r="D657" s="13" t="s">
        <v>196</v>
      </c>
      <c r="E657" s="13"/>
      <c r="F657" s="13"/>
      <c r="G657" s="13"/>
      <c r="H657" s="13"/>
    </row>
    <row r="658" spans="2:8" ht="25.5">
      <c r="D658" s="14" t="s">
        <v>42</v>
      </c>
      <c r="E658" s="14" t="s">
        <v>124</v>
      </c>
      <c r="F658" s="14" t="s">
        <v>119</v>
      </c>
      <c r="G658" s="14" t="s">
        <v>7</v>
      </c>
      <c r="H658" s="14" t="s">
        <v>37</v>
      </c>
    </row>
    <row r="659" spans="2:8" ht="12.75">
      <c r="B659" s="15" t="s">
        <v>43</v>
      </c>
      <c r="C659" s="15"/>
      <c r="D659" s="225">
        <v>192.63900000000001</v>
      </c>
      <c r="E659" s="225">
        <v>15.42429567999965</v>
      </c>
      <c r="F659" s="225">
        <v>-5.7173461600000266</v>
      </c>
      <c r="G659" s="225">
        <v>-91.938949519999639</v>
      </c>
      <c r="H659" s="226">
        <f>SUM(D659:G659)</f>
        <v>110.407</v>
      </c>
    </row>
    <row r="660" spans="2:8" ht="12.75">
      <c r="B660" s="3" t="s">
        <v>44</v>
      </c>
      <c r="D660" s="225"/>
      <c r="E660" s="225"/>
      <c r="F660" s="225"/>
      <c r="G660" s="225"/>
      <c r="H660" s="226"/>
    </row>
    <row r="661" spans="2:8" ht="12.75">
      <c r="B661" s="19" t="s">
        <v>45</v>
      </c>
      <c r="C661" s="19"/>
      <c r="D661" s="225">
        <v>43.46</v>
      </c>
      <c r="E661" s="225">
        <v>22.676713538100003</v>
      </c>
      <c r="F661" s="225">
        <v>9.9599019557999995</v>
      </c>
      <c r="G661" s="225">
        <v>75.294384506099988</v>
      </c>
      <c r="H661" s="226">
        <f>SUM(D661:G661)</f>
        <v>151.39099999999999</v>
      </c>
    </row>
    <row r="662" spans="2:8">
      <c r="B662" s="375" t="s">
        <v>112</v>
      </c>
      <c r="C662" s="19"/>
      <c r="D662" s="225" t="s">
        <v>127</v>
      </c>
      <c r="E662" s="225" t="s">
        <v>127</v>
      </c>
      <c r="F662" s="225" t="s">
        <v>127</v>
      </c>
      <c r="G662" s="225"/>
      <c r="H662" s="226"/>
    </row>
    <row r="663" spans="2:8" ht="12.75">
      <c r="B663" s="19" t="s">
        <v>46</v>
      </c>
      <c r="C663" s="19"/>
      <c r="D663" s="225" t="s">
        <v>127</v>
      </c>
      <c r="E663" s="225" t="s">
        <v>127</v>
      </c>
      <c r="F663" s="225" t="s">
        <v>127</v>
      </c>
      <c r="G663" s="225" t="s">
        <v>127</v>
      </c>
      <c r="H663" s="226"/>
    </row>
    <row r="664" spans="2:8">
      <c r="B664" s="370" t="s">
        <v>96</v>
      </c>
      <c r="C664" s="20"/>
      <c r="D664" s="225">
        <v>27.452999999999999</v>
      </c>
      <c r="E664" s="225">
        <v>40.029860528500016</v>
      </c>
      <c r="F664" s="225">
        <v>11.467344214599995</v>
      </c>
      <c r="G664" s="225">
        <v>5.9697952568999755</v>
      </c>
      <c r="H664" s="226">
        <f t="shared" ref="H664:H665" si="149">SUM(D664:G664)</f>
        <v>84.919999999999973</v>
      </c>
    </row>
    <row r="665" spans="2:8">
      <c r="B665" s="370" t="s">
        <v>89</v>
      </c>
      <c r="C665" s="20"/>
      <c r="D665" s="225" t="s">
        <v>127</v>
      </c>
      <c r="E665" s="225" t="s">
        <v>127</v>
      </c>
      <c r="F665" s="225" t="s">
        <v>127</v>
      </c>
      <c r="G665" s="225">
        <v>0</v>
      </c>
      <c r="H665" s="226">
        <f t="shared" si="149"/>
        <v>0</v>
      </c>
    </row>
    <row r="666" spans="2:8">
      <c r="B666" s="45" t="s">
        <v>232</v>
      </c>
      <c r="C666" s="188"/>
      <c r="D666" s="225" t="s">
        <v>127</v>
      </c>
      <c r="E666" s="225" t="s">
        <v>127</v>
      </c>
      <c r="F666" s="225" t="s">
        <v>127</v>
      </c>
      <c r="G666" s="225">
        <v>0</v>
      </c>
      <c r="H666" s="226">
        <f>SUM(D666:G666)</f>
        <v>0</v>
      </c>
    </row>
    <row r="667" spans="2:8">
      <c r="B667" s="371" t="s">
        <v>94</v>
      </c>
      <c r="C667" s="21"/>
      <c r="D667" s="225">
        <v>19.128</v>
      </c>
      <c r="E667" s="225">
        <v>0</v>
      </c>
      <c r="F667" s="225">
        <v>0</v>
      </c>
      <c r="G667" s="225">
        <v>0</v>
      </c>
      <c r="H667" s="226">
        <f>SUM(D667:G667)</f>
        <v>19.128</v>
      </c>
    </row>
    <row r="668" spans="2:8" ht="12.75">
      <c r="B668" s="20" t="s">
        <v>19</v>
      </c>
      <c r="C668" s="20"/>
      <c r="D668" s="225">
        <v>0</v>
      </c>
      <c r="E668" s="225">
        <v>0</v>
      </c>
      <c r="F668" s="225">
        <v>0</v>
      </c>
      <c r="G668" s="225">
        <v>7.2439999999999998</v>
      </c>
      <c r="H668" s="226">
        <f t="shared" ref="H668:H672" si="150">SUM(D668:G668)</f>
        <v>7.2439999999999998</v>
      </c>
    </row>
    <row r="669" spans="2:8" ht="12.75">
      <c r="B669" s="15" t="s">
        <v>31</v>
      </c>
      <c r="C669" s="15"/>
      <c r="D669" s="227">
        <f>SUM(D659,D661:D662,D664:D668)</f>
        <v>282.68</v>
      </c>
      <c r="E669" s="227">
        <f>SUM(E659,E661:E662,E664:E668)</f>
        <v>78.130869746599672</v>
      </c>
      <c r="F669" s="227">
        <f>SUM(F659,F661:F662,F664:F668)</f>
        <v>15.709900010399968</v>
      </c>
      <c r="G669" s="227">
        <f>SUM(G659,G661:G662,G664:G668)</f>
        <v>-3.4307697569996769</v>
      </c>
      <c r="H669" s="227">
        <f t="shared" si="150"/>
        <v>373.09</v>
      </c>
    </row>
    <row r="670" spans="2:8" ht="12.75">
      <c r="B670" s="24" t="s">
        <v>45</v>
      </c>
      <c r="C670" s="24"/>
      <c r="D670" s="226">
        <f>-D661</f>
        <v>-43.46</v>
      </c>
      <c r="E670" s="226">
        <f t="shared" ref="E670:G670" si="151">-E661</f>
        <v>-22.676713538100003</v>
      </c>
      <c r="F670" s="226">
        <f t="shared" si="151"/>
        <v>-9.9599019557999995</v>
      </c>
      <c r="G670" s="226">
        <f t="shared" si="151"/>
        <v>-75.294384506099988</v>
      </c>
      <c r="H670" s="226">
        <f t="shared" si="150"/>
        <v>-151.39099999999999</v>
      </c>
    </row>
    <row r="671" spans="2:8" ht="12.75">
      <c r="B671" s="376" t="s">
        <v>222</v>
      </c>
      <c r="C671" s="24"/>
      <c r="D671" s="225">
        <v>0.53300000000000003</v>
      </c>
      <c r="E671" s="225">
        <v>0</v>
      </c>
      <c r="F671" s="225">
        <v>0</v>
      </c>
      <c r="G671" s="225">
        <v>0</v>
      </c>
      <c r="H671" s="226">
        <f t="shared" si="150"/>
        <v>0.53300000000000003</v>
      </c>
    </row>
    <row r="672" spans="2:8">
      <c r="B672" s="376" t="s">
        <v>233</v>
      </c>
      <c r="C672" s="24"/>
      <c r="D672" s="225" t="s">
        <v>127</v>
      </c>
      <c r="E672" s="225" t="s">
        <v>127</v>
      </c>
      <c r="F672" s="225" t="s">
        <v>127</v>
      </c>
      <c r="G672" s="225">
        <v>0</v>
      </c>
      <c r="H672" s="226">
        <f t="shared" si="150"/>
        <v>0</v>
      </c>
    </row>
    <row r="673" spans="2:8" ht="12.75">
      <c r="B673" s="24" t="s">
        <v>47</v>
      </c>
      <c r="C673" s="24"/>
      <c r="D673" s="225" t="s">
        <v>127</v>
      </c>
      <c r="E673" s="225" t="s">
        <v>127</v>
      </c>
      <c r="F673" s="225" t="s">
        <v>127</v>
      </c>
      <c r="G673" s="225" t="s">
        <v>127</v>
      </c>
      <c r="H673" s="226"/>
    </row>
    <row r="674" spans="2:8">
      <c r="B674" s="375" t="s">
        <v>96</v>
      </c>
      <c r="C674" s="19"/>
      <c r="D674" s="225">
        <v>3.1019999999999999</v>
      </c>
      <c r="E674" s="225">
        <v>2.94</v>
      </c>
      <c r="F674" s="225">
        <v>1.2549999999999999</v>
      </c>
      <c r="G674" s="225">
        <v>11.226000000000001</v>
      </c>
      <c r="H674" s="226">
        <f t="shared" ref="H674:H675" si="152">SUM(D674:G674)</f>
        <v>18.523</v>
      </c>
    </row>
    <row r="675" spans="2:8">
      <c r="B675" s="375" t="s">
        <v>89</v>
      </c>
      <c r="C675" s="19"/>
      <c r="D675" s="225"/>
      <c r="E675" s="225"/>
      <c r="F675" s="225"/>
      <c r="G675" s="225">
        <v>-7.2759576141834261E-15</v>
      </c>
      <c r="H675" s="226">
        <f t="shared" si="152"/>
        <v>-7.2759576141834261E-15</v>
      </c>
    </row>
    <row r="676" spans="2:8">
      <c r="B676" s="375" t="s">
        <v>90</v>
      </c>
      <c r="C676" s="19"/>
      <c r="D676" s="225" t="s">
        <v>127</v>
      </c>
      <c r="E676" s="225" t="s">
        <v>127</v>
      </c>
      <c r="F676" s="225" t="s">
        <v>127</v>
      </c>
      <c r="G676" s="225">
        <v>11.706</v>
      </c>
      <c r="H676" s="226">
        <f>SUM(D676:G676)</f>
        <v>11.706</v>
      </c>
    </row>
    <row r="677" spans="2:8">
      <c r="B677" s="45" t="s">
        <v>231</v>
      </c>
      <c r="C677" s="187"/>
      <c r="D677" s="225" t="s">
        <v>127</v>
      </c>
      <c r="E677" s="225" t="s">
        <v>127</v>
      </c>
      <c r="F677" s="225" t="s">
        <v>127</v>
      </c>
      <c r="G677" s="225">
        <v>1.4379999999999999</v>
      </c>
      <c r="H677" s="226">
        <f>SUM(D677:G677)</f>
        <v>1.4379999999999999</v>
      </c>
    </row>
    <row r="678" spans="2:8" ht="12.75">
      <c r="B678" s="19" t="s">
        <v>19</v>
      </c>
      <c r="C678" s="19"/>
      <c r="D678" s="225">
        <v>0</v>
      </c>
      <c r="E678" s="225">
        <v>0</v>
      </c>
      <c r="F678" s="225">
        <v>0</v>
      </c>
      <c r="G678" s="225">
        <v>8.4499999999999993</v>
      </c>
      <c r="H678" s="226">
        <f t="shared" ref="H678:H679" si="153">SUM(D678:G678)</f>
        <v>8.4499999999999993</v>
      </c>
    </row>
    <row r="679" spans="2:8" ht="12.75">
      <c r="B679" s="15" t="s">
        <v>2</v>
      </c>
      <c r="C679" s="15"/>
      <c r="D679" s="22">
        <f>SUM(D669,D670:D672,D674:D678)</f>
        <v>242.85499999999999</v>
      </c>
      <c r="E679" s="22">
        <f>SUM(E669,E670:E672,E674:E678)</f>
        <v>58.394156208499666</v>
      </c>
      <c r="F679" s="22">
        <f>SUM(F669,F670:F672,F674:F678)</f>
        <v>7.0049980545999686</v>
      </c>
      <c r="G679" s="22">
        <f>SUM(G669,G670:G672,G674:G678)</f>
        <v>-45.905154263099675</v>
      </c>
      <c r="H679" s="22">
        <f t="shared" si="153"/>
        <v>262.34899999999993</v>
      </c>
    </row>
    <row r="680" spans="2:8" ht="12.75">
      <c r="B680" s="3" t="s">
        <v>145</v>
      </c>
      <c r="D680" s="55"/>
      <c r="E680" s="55"/>
      <c r="F680" s="55"/>
      <c r="G680" s="55"/>
      <c r="H680" s="55"/>
    </row>
    <row r="681" spans="2:8">
      <c r="B681" s="370" t="s">
        <v>96</v>
      </c>
      <c r="C681" s="20"/>
      <c r="D681" s="17">
        <f>SUM(D664,D674)</f>
        <v>30.555</v>
      </c>
      <c r="E681" s="17">
        <f>SUM(E664,E674)</f>
        <v>42.969860528500014</v>
      </c>
      <c r="F681" s="17">
        <f>SUM(F664,F674)</f>
        <v>12.722344214599996</v>
      </c>
      <c r="G681" s="17">
        <f>SUM(G664,G674)</f>
        <v>17.195795256899977</v>
      </c>
      <c r="H681" s="17">
        <f>SUM(D681:G681)</f>
        <v>103.44299999999998</v>
      </c>
    </row>
    <row r="682" spans="2:8">
      <c r="B682" s="371" t="s">
        <v>94</v>
      </c>
      <c r="C682" s="21"/>
      <c r="D682" s="17">
        <f>+D667</f>
        <v>19.128</v>
      </c>
      <c r="E682" s="17"/>
      <c r="F682" s="17"/>
      <c r="G682" s="17"/>
      <c r="H682" s="17">
        <f>SUM(D682:G682)</f>
        <v>19.128</v>
      </c>
    </row>
    <row r="683" spans="2:8">
      <c r="B683" s="371" t="s">
        <v>87</v>
      </c>
      <c r="C683" s="21"/>
      <c r="D683" s="17"/>
      <c r="E683" s="17"/>
      <c r="F683" s="17"/>
      <c r="G683" s="17">
        <f>-'Consolidated Reconciliations'!X14</f>
        <v>-15.984</v>
      </c>
      <c r="H683" s="17">
        <f>SUM(D683:G683)</f>
        <v>-15.984</v>
      </c>
    </row>
    <row r="684" spans="2:8" ht="13.5" thickBot="1">
      <c r="B684" s="15" t="s">
        <v>131</v>
      </c>
      <c r="C684" s="15"/>
      <c r="D684" s="25">
        <f>D679-D681-D682-D683</f>
        <v>193.17199999999997</v>
      </c>
      <c r="E684" s="25">
        <f t="shared" ref="E684:H684" si="154">E679-E681-E682-E683</f>
        <v>15.424295679999652</v>
      </c>
      <c r="F684" s="25">
        <f t="shared" si="154"/>
        <v>-5.7173461600000275</v>
      </c>
      <c r="G684" s="25">
        <f t="shared" si="154"/>
        <v>-47.11694951999965</v>
      </c>
      <c r="H684" s="25">
        <f t="shared" si="154"/>
        <v>155.76199999999997</v>
      </c>
    </row>
    <row r="685" spans="2:8" ht="15" thickTop="1"/>
    <row r="689" spans="2:8" ht="15.75">
      <c r="B689" s="12" t="s">
        <v>199</v>
      </c>
      <c r="C689" s="12"/>
      <c r="D689" s="26"/>
      <c r="E689" s="26"/>
      <c r="F689" s="26"/>
      <c r="G689" s="26"/>
      <c r="H689" s="18"/>
    </row>
    <row r="690" spans="2:8" ht="15.75">
      <c r="B690" s="12"/>
      <c r="C690" s="12"/>
      <c r="D690" s="26"/>
      <c r="E690" s="26"/>
      <c r="F690" s="26"/>
      <c r="G690" s="26"/>
      <c r="H690" s="18"/>
    </row>
    <row r="691" spans="2:8" ht="12.75">
      <c r="D691" s="13" t="s">
        <v>200</v>
      </c>
      <c r="E691" s="13"/>
      <c r="F691" s="13"/>
      <c r="G691" s="13"/>
      <c r="H691" s="13"/>
    </row>
    <row r="692" spans="2:8" ht="25.5">
      <c r="D692" s="14" t="s">
        <v>42</v>
      </c>
      <c r="E692" s="14" t="s">
        <v>124</v>
      </c>
      <c r="F692" s="14" t="s">
        <v>119</v>
      </c>
      <c r="G692" s="14" t="s">
        <v>7</v>
      </c>
      <c r="H692" s="14" t="s">
        <v>37</v>
      </c>
    </row>
    <row r="693" spans="2:8" ht="12.75">
      <c r="B693" s="15" t="s">
        <v>43</v>
      </c>
      <c r="C693" s="15"/>
      <c r="D693" s="225">
        <v>159.38399999999999</v>
      </c>
      <c r="E693" s="225">
        <v>22.66</v>
      </c>
      <c r="F693" s="225">
        <v>-5.7460000000000004</v>
      </c>
      <c r="G693" s="225">
        <v>-94.385000000000005</v>
      </c>
      <c r="H693" s="226">
        <f>SUM(D693:G693)</f>
        <v>81.912999999999968</v>
      </c>
    </row>
    <row r="694" spans="2:8" ht="12.75">
      <c r="B694" s="3" t="s">
        <v>44</v>
      </c>
      <c r="D694" s="225"/>
      <c r="E694" s="225"/>
      <c r="F694" s="225"/>
      <c r="G694" s="225"/>
      <c r="H694" s="226"/>
    </row>
    <row r="695" spans="2:8" ht="12.75">
      <c r="B695" s="19" t="s">
        <v>45</v>
      </c>
      <c r="C695" s="19"/>
      <c r="D695" s="225">
        <v>45.481999999999999</v>
      </c>
      <c r="E695" s="225">
        <v>22.442</v>
      </c>
      <c r="F695" s="225">
        <v>10.170999999999999</v>
      </c>
      <c r="G695" s="225">
        <v>76.61</v>
      </c>
      <c r="H695" s="226">
        <f>SUM(D695:G695)</f>
        <v>154.70499999999998</v>
      </c>
    </row>
    <row r="696" spans="2:8">
      <c r="B696" s="375" t="s">
        <v>112</v>
      </c>
      <c r="C696" s="19"/>
      <c r="D696" s="225" t="s">
        <v>127</v>
      </c>
      <c r="E696" s="225" t="s">
        <v>127</v>
      </c>
      <c r="F696" s="225" t="s">
        <v>127</v>
      </c>
      <c r="G696" s="225"/>
      <c r="H696" s="226"/>
    </row>
    <row r="697" spans="2:8" ht="12.75">
      <c r="B697" s="19" t="s">
        <v>46</v>
      </c>
      <c r="C697" s="19"/>
      <c r="D697" s="225" t="s">
        <v>127</v>
      </c>
      <c r="E697" s="225" t="s">
        <v>127</v>
      </c>
      <c r="F697" s="225" t="s">
        <v>127</v>
      </c>
      <c r="G697" s="225" t="s">
        <v>127</v>
      </c>
      <c r="H697" s="226"/>
    </row>
    <row r="698" spans="2:8">
      <c r="B698" s="370" t="s">
        <v>96</v>
      </c>
      <c r="C698" s="20"/>
      <c r="D698" s="225">
        <v>27.581</v>
      </c>
      <c r="E698" s="225">
        <v>40.698999999999998</v>
      </c>
      <c r="F698" s="225">
        <v>12.342000000000001</v>
      </c>
      <c r="G698" s="225">
        <v>5.9710000000000001</v>
      </c>
      <c r="H698" s="226">
        <f t="shared" ref="H698:H699" si="155">SUM(D698:G698)</f>
        <v>86.593000000000004</v>
      </c>
    </row>
    <row r="699" spans="2:8">
      <c r="B699" s="370" t="s">
        <v>89</v>
      </c>
      <c r="C699" s="20"/>
      <c r="D699" s="225" t="s">
        <v>127</v>
      </c>
      <c r="E699" s="225" t="s">
        <v>127</v>
      </c>
      <c r="F699" s="225" t="s">
        <v>127</v>
      </c>
      <c r="G699" s="225">
        <v>0</v>
      </c>
      <c r="H699" s="226">
        <f t="shared" si="155"/>
        <v>0</v>
      </c>
    </row>
    <row r="700" spans="2:8">
      <c r="B700" s="45" t="s">
        <v>232</v>
      </c>
      <c r="C700" s="188"/>
      <c r="D700" s="225" t="s">
        <v>127</v>
      </c>
      <c r="E700" s="225" t="s">
        <v>127</v>
      </c>
      <c r="F700" s="225" t="s">
        <v>127</v>
      </c>
      <c r="G700" s="225">
        <v>0</v>
      </c>
      <c r="H700" s="226">
        <f>SUM(D700:G700)</f>
        <v>0</v>
      </c>
    </row>
    <row r="701" spans="2:8">
      <c r="B701" s="371" t="s">
        <v>94</v>
      </c>
      <c r="C701" s="21"/>
      <c r="D701" s="225">
        <v>19.846</v>
      </c>
      <c r="E701" s="225">
        <v>0</v>
      </c>
      <c r="F701" s="225">
        <v>0</v>
      </c>
      <c r="G701" s="225">
        <v>0</v>
      </c>
      <c r="H701" s="226">
        <f>SUM(D701:G701)</f>
        <v>19.846</v>
      </c>
    </row>
    <row r="702" spans="2:8" ht="12.75">
      <c r="B702" s="20" t="s">
        <v>19</v>
      </c>
      <c r="C702" s="20"/>
      <c r="D702" s="225">
        <v>0</v>
      </c>
      <c r="E702" s="225">
        <v>0</v>
      </c>
      <c r="F702" s="225">
        <v>0</v>
      </c>
      <c r="G702" s="225">
        <v>7.3810000000000002</v>
      </c>
      <c r="H702" s="226">
        <f t="shared" ref="H702:H706" si="156">SUM(D702:G702)</f>
        <v>7.3810000000000002</v>
      </c>
    </row>
    <row r="703" spans="2:8" ht="12.75">
      <c r="B703" s="15" t="s">
        <v>31</v>
      </c>
      <c r="C703" s="15"/>
      <c r="D703" s="227">
        <f>SUM(D693,D695:D696,D698:D702)</f>
        <v>252.29299999999998</v>
      </c>
      <c r="E703" s="227">
        <f>SUM(E693,E695:E696,E698:E702)</f>
        <v>85.801000000000002</v>
      </c>
      <c r="F703" s="227">
        <f>SUM(F693,F695:F696,F698:F702)</f>
        <v>16.766999999999999</v>
      </c>
      <c r="G703" s="227">
        <f>SUM(G693,G695:G696,G698:G702)</f>
        <v>-4.4230000000000054</v>
      </c>
      <c r="H703" s="227">
        <f t="shared" si="156"/>
        <v>350.43799999999999</v>
      </c>
    </row>
    <row r="704" spans="2:8" ht="12.75">
      <c r="B704" s="24" t="s">
        <v>45</v>
      </c>
      <c r="C704" s="24"/>
      <c r="D704" s="226">
        <f>-D695</f>
        <v>-45.481999999999999</v>
      </c>
      <c r="E704" s="226">
        <f t="shared" ref="E704:G704" si="157">-E695</f>
        <v>-22.442</v>
      </c>
      <c r="F704" s="226">
        <f t="shared" si="157"/>
        <v>-10.170999999999999</v>
      </c>
      <c r="G704" s="226">
        <f t="shared" si="157"/>
        <v>-76.61</v>
      </c>
      <c r="H704" s="226">
        <f t="shared" si="156"/>
        <v>-154.70499999999998</v>
      </c>
    </row>
    <row r="705" spans="2:8" ht="12.75">
      <c r="B705" s="376" t="s">
        <v>222</v>
      </c>
      <c r="C705" s="24"/>
      <c r="D705" s="225">
        <v>0.41299999999999998</v>
      </c>
      <c r="E705" s="225">
        <v>0</v>
      </c>
      <c r="F705" s="225">
        <v>0</v>
      </c>
      <c r="G705" s="225">
        <v>0</v>
      </c>
      <c r="H705" s="226">
        <f t="shared" si="156"/>
        <v>0.41299999999999998</v>
      </c>
    </row>
    <row r="706" spans="2:8">
      <c r="B706" s="376" t="s">
        <v>233</v>
      </c>
      <c r="C706" s="24"/>
      <c r="D706" s="225" t="s">
        <v>127</v>
      </c>
      <c r="E706" s="225" t="s">
        <v>127</v>
      </c>
      <c r="F706" s="225" t="s">
        <v>127</v>
      </c>
      <c r="G706" s="225">
        <v>0</v>
      </c>
      <c r="H706" s="226">
        <f t="shared" si="156"/>
        <v>0</v>
      </c>
    </row>
    <row r="707" spans="2:8" ht="12.75">
      <c r="B707" s="24" t="s">
        <v>47</v>
      </c>
      <c r="C707" s="24"/>
      <c r="D707" s="225" t="s">
        <v>127</v>
      </c>
      <c r="E707" s="225" t="s">
        <v>127</v>
      </c>
      <c r="F707" s="225" t="s">
        <v>127</v>
      </c>
      <c r="G707" s="225" t="s">
        <v>127</v>
      </c>
      <c r="H707" s="226"/>
    </row>
    <row r="708" spans="2:8">
      <c r="B708" s="375" t="s">
        <v>96</v>
      </c>
      <c r="C708" s="19"/>
      <c r="D708" s="225">
        <v>3.14</v>
      </c>
      <c r="E708" s="225">
        <v>2.5859999999999999</v>
      </c>
      <c r="F708" s="225">
        <v>1.278</v>
      </c>
      <c r="G708" s="225">
        <v>11.25</v>
      </c>
      <c r="H708" s="226">
        <f t="shared" ref="H708:H709" si="158">SUM(D708:G708)</f>
        <v>18.253999999999998</v>
      </c>
    </row>
    <row r="709" spans="2:8">
      <c r="B709" s="375" t="s">
        <v>89</v>
      </c>
      <c r="C709" s="19"/>
      <c r="D709" s="225"/>
      <c r="E709" s="225"/>
      <c r="F709" s="225"/>
      <c r="G709" s="225">
        <v>-7.2759576141834261E-15</v>
      </c>
      <c r="H709" s="226">
        <f t="shared" si="158"/>
        <v>-7.2759576141834261E-15</v>
      </c>
    </row>
    <row r="710" spans="2:8">
      <c r="B710" s="375" t="s">
        <v>90</v>
      </c>
      <c r="C710" s="19"/>
      <c r="D710" s="225" t="s">
        <v>127</v>
      </c>
      <c r="E710" s="225" t="s">
        <v>127</v>
      </c>
      <c r="F710" s="225" t="s">
        <v>127</v>
      </c>
      <c r="G710" s="225">
        <v>8.9350000000000005</v>
      </c>
      <c r="H710" s="226">
        <f>SUM(D710:G710)</f>
        <v>8.9350000000000005</v>
      </c>
    </row>
    <row r="711" spans="2:8">
      <c r="B711" s="45" t="s">
        <v>231</v>
      </c>
      <c r="C711" s="187"/>
      <c r="D711" s="225" t="s">
        <v>127</v>
      </c>
      <c r="E711" s="225" t="s">
        <v>127</v>
      </c>
      <c r="F711" s="225" t="s">
        <v>127</v>
      </c>
      <c r="G711" s="225">
        <v>1.3859999999999999</v>
      </c>
      <c r="H711" s="226">
        <f>SUM(D711:G711)</f>
        <v>1.3859999999999999</v>
      </c>
    </row>
    <row r="712" spans="2:8" ht="12.75">
      <c r="B712" s="19" t="s">
        <v>19</v>
      </c>
      <c r="C712" s="19"/>
      <c r="D712" s="225">
        <v>0</v>
      </c>
      <c r="E712" s="225">
        <v>0</v>
      </c>
      <c r="F712" s="225">
        <v>0</v>
      </c>
      <c r="G712" s="225">
        <v>10.914</v>
      </c>
      <c r="H712" s="226">
        <f t="shared" ref="H712:H713" si="159">SUM(D712:G712)</f>
        <v>10.914</v>
      </c>
    </row>
    <row r="713" spans="2:8" ht="12.75">
      <c r="B713" s="15" t="s">
        <v>2</v>
      </c>
      <c r="C713" s="15"/>
      <c r="D713" s="22">
        <f>SUM(D703:D712)</f>
        <v>210.36399999999998</v>
      </c>
      <c r="E713" s="22">
        <f>SUM(E703,E704:E706,E708:E712)</f>
        <v>65.945000000000007</v>
      </c>
      <c r="F713" s="22">
        <f>SUM(F703,F704:F706,F708:F712)</f>
        <v>7.8740000000000006</v>
      </c>
      <c r="G713" s="22">
        <f>SUM(G703,G704:G706,G708:G712)</f>
        <v>-48.548000000000009</v>
      </c>
      <c r="H713" s="22">
        <f t="shared" si="159"/>
        <v>235.63499999999999</v>
      </c>
    </row>
    <row r="714" spans="2:8" ht="12.75">
      <c r="B714" s="3" t="s">
        <v>145</v>
      </c>
      <c r="D714" s="55"/>
      <c r="E714" s="55"/>
      <c r="F714" s="55"/>
      <c r="G714" s="55"/>
      <c r="H714" s="55"/>
    </row>
    <row r="715" spans="2:8">
      <c r="B715" s="370" t="s">
        <v>96</v>
      </c>
      <c r="C715" s="20"/>
      <c r="D715" s="17">
        <f>SUM(D698,D708)</f>
        <v>30.721</v>
      </c>
      <c r="E715" s="17">
        <f>SUM(E698,E708)</f>
        <v>43.284999999999997</v>
      </c>
      <c r="F715" s="17">
        <f>SUM(F698,F708)</f>
        <v>13.620000000000001</v>
      </c>
      <c r="G715" s="17">
        <f>SUM(G698,G708)</f>
        <v>17.221</v>
      </c>
      <c r="H715" s="17">
        <f>SUM(D715:G715)</f>
        <v>104.84700000000001</v>
      </c>
    </row>
    <row r="716" spans="2:8">
      <c r="B716" s="371" t="s">
        <v>94</v>
      </c>
      <c r="C716" s="21"/>
      <c r="D716" s="17">
        <f>+D701</f>
        <v>19.846</v>
      </c>
      <c r="E716" s="17"/>
      <c r="F716" s="17"/>
      <c r="G716" s="17"/>
      <c r="H716" s="17">
        <f>SUM(D716:G716)</f>
        <v>19.846</v>
      </c>
    </row>
    <row r="717" spans="2:8">
      <c r="B717" s="371" t="s">
        <v>87</v>
      </c>
      <c r="C717" s="21"/>
      <c r="D717" s="17"/>
      <c r="E717" s="17"/>
      <c r="F717" s="17"/>
      <c r="G717" s="17">
        <v>-16.010999999999999</v>
      </c>
      <c r="H717" s="17">
        <f>SUM(D717:G717)</f>
        <v>-16.010999999999999</v>
      </c>
    </row>
    <row r="718" spans="2:8" ht="13.5" thickBot="1">
      <c r="B718" s="15" t="s">
        <v>131</v>
      </c>
      <c r="C718" s="15"/>
      <c r="D718" s="25">
        <f>D713-D715-D716-D717</f>
        <v>159.79699999999997</v>
      </c>
      <c r="E718" s="25">
        <f t="shared" ref="E718:H718" si="160">E713-E715-E716-E717</f>
        <v>22.660000000000011</v>
      </c>
      <c r="F718" s="25">
        <f t="shared" si="160"/>
        <v>-5.7460000000000004</v>
      </c>
      <c r="G718" s="25">
        <f t="shared" si="160"/>
        <v>-49.75800000000001</v>
      </c>
      <c r="H718" s="25">
        <f t="shared" si="160"/>
        <v>126.95299999999997</v>
      </c>
    </row>
    <row r="719" spans="2:8" ht="15" thickTop="1"/>
    <row r="722" spans="2:11" ht="15.75">
      <c r="B722" s="12" t="s">
        <v>204</v>
      </c>
      <c r="C722" s="12"/>
      <c r="D722" s="26"/>
      <c r="E722" s="26"/>
      <c r="F722" s="26"/>
      <c r="G722" s="26"/>
      <c r="H722" s="18"/>
    </row>
    <row r="723" spans="2:11" ht="15.75">
      <c r="B723" s="12"/>
      <c r="C723" s="12"/>
      <c r="D723" s="26"/>
      <c r="E723" s="26"/>
      <c r="F723" s="26"/>
      <c r="G723" s="26"/>
      <c r="H723" s="18"/>
    </row>
    <row r="724" spans="2:11" ht="12.75">
      <c r="D724" s="13" t="s">
        <v>205</v>
      </c>
      <c r="E724" s="13"/>
      <c r="F724" s="13"/>
      <c r="G724" s="13"/>
      <c r="H724" s="13"/>
    </row>
    <row r="725" spans="2:11" ht="25.5">
      <c r="D725" s="14" t="s">
        <v>42</v>
      </c>
      <c r="E725" s="14" t="s">
        <v>124</v>
      </c>
      <c r="F725" s="14" t="s">
        <v>119</v>
      </c>
      <c r="G725" s="14" t="s">
        <v>7</v>
      </c>
      <c r="H725" s="14" t="s">
        <v>37</v>
      </c>
    </row>
    <row r="726" spans="2:11" ht="12.75">
      <c r="B726" s="15" t="s">
        <v>43</v>
      </c>
      <c r="C726" s="15"/>
      <c r="D726" s="225">
        <v>157.911</v>
      </c>
      <c r="E726" s="225">
        <v>24.643999999999998</v>
      </c>
      <c r="F726" s="225">
        <v>-4.008</v>
      </c>
      <c r="G726" s="225">
        <v>-65.087000000000003</v>
      </c>
      <c r="H726" s="226">
        <f>SUM(D726:G726)</f>
        <v>113.46</v>
      </c>
      <c r="K726" s="26"/>
    </row>
    <row r="727" spans="2:11" ht="12.75">
      <c r="B727" s="3" t="s">
        <v>44</v>
      </c>
      <c r="D727" s="225"/>
      <c r="E727" s="225"/>
      <c r="F727" s="225"/>
      <c r="G727" s="225"/>
      <c r="H727" s="226"/>
    </row>
    <row r="728" spans="2:11" ht="12.75">
      <c r="B728" s="19" t="s">
        <v>45</v>
      </c>
      <c r="C728" s="19"/>
      <c r="D728" s="225">
        <v>43.036999999999999</v>
      </c>
      <c r="E728" s="225">
        <v>18.747</v>
      </c>
      <c r="F728" s="225">
        <v>8.8719999999999999</v>
      </c>
      <c r="G728" s="225">
        <v>49.262</v>
      </c>
      <c r="H728" s="226">
        <f>SUM(D728:G728)</f>
        <v>119.91800000000001</v>
      </c>
    </row>
    <row r="729" spans="2:11">
      <c r="B729" s="375" t="s">
        <v>112</v>
      </c>
      <c r="C729" s="19"/>
      <c r="D729" s="225" t="s">
        <v>127</v>
      </c>
      <c r="E729" s="225" t="s">
        <v>127</v>
      </c>
      <c r="F729" s="225" t="s">
        <v>127</v>
      </c>
      <c r="G729" s="225"/>
      <c r="H729" s="226"/>
    </row>
    <row r="730" spans="2:11" ht="12.75">
      <c r="B730" s="19" t="s">
        <v>46</v>
      </c>
      <c r="C730" s="19"/>
      <c r="D730" s="225" t="s">
        <v>127</v>
      </c>
      <c r="E730" s="225" t="s">
        <v>127</v>
      </c>
      <c r="F730" s="225" t="s">
        <v>127</v>
      </c>
      <c r="G730" s="225" t="s">
        <v>127</v>
      </c>
      <c r="H730" s="226"/>
    </row>
    <row r="731" spans="2:11">
      <c r="B731" s="370" t="s">
        <v>96</v>
      </c>
      <c r="C731" s="20"/>
      <c r="D731" s="225">
        <v>27.2</v>
      </c>
      <c r="E731" s="225">
        <v>39.811999999999998</v>
      </c>
      <c r="F731" s="225">
        <v>12.287000000000001</v>
      </c>
      <c r="G731" s="225">
        <v>5.9630000000000001</v>
      </c>
      <c r="H731" s="226">
        <f t="shared" ref="H731:H732" si="161">SUM(D731:G731)</f>
        <v>85.262</v>
      </c>
    </row>
    <row r="732" spans="2:11">
      <c r="B732" s="370" t="s">
        <v>89</v>
      </c>
      <c r="C732" s="20"/>
      <c r="D732" s="225" t="s">
        <v>127</v>
      </c>
      <c r="E732" s="225" t="s">
        <v>127</v>
      </c>
      <c r="F732" s="225" t="s">
        <v>127</v>
      </c>
      <c r="G732" s="225">
        <v>0</v>
      </c>
      <c r="H732" s="226">
        <f t="shared" si="161"/>
        <v>0</v>
      </c>
    </row>
    <row r="733" spans="2:11">
      <c r="B733" s="45" t="s">
        <v>232</v>
      </c>
      <c r="C733" s="188"/>
      <c r="D733" s="225" t="s">
        <v>127</v>
      </c>
      <c r="E733" s="225" t="s">
        <v>127</v>
      </c>
      <c r="F733" s="225" t="s">
        <v>127</v>
      </c>
      <c r="G733" s="225">
        <v>0</v>
      </c>
      <c r="H733" s="226">
        <f>SUM(D733:G733)</f>
        <v>0</v>
      </c>
    </row>
    <row r="734" spans="2:11">
      <c r="B734" s="371" t="s">
        <v>94</v>
      </c>
      <c r="C734" s="21"/>
      <c r="D734" s="225">
        <v>20.850999999999999</v>
      </c>
      <c r="E734" s="225">
        <v>0</v>
      </c>
      <c r="F734" s="225">
        <v>0</v>
      </c>
      <c r="G734" s="225">
        <v>0</v>
      </c>
      <c r="H734" s="226">
        <f>SUM(D734:G734)</f>
        <v>20.850999999999999</v>
      </c>
    </row>
    <row r="735" spans="2:11" ht="12.75">
      <c r="B735" s="20" t="s">
        <v>19</v>
      </c>
      <c r="C735" s="20"/>
      <c r="D735" s="225">
        <v>0</v>
      </c>
      <c r="E735" s="225">
        <v>0</v>
      </c>
      <c r="F735" s="225">
        <v>0</v>
      </c>
      <c r="G735" s="225">
        <v>6.9269999999999996</v>
      </c>
      <c r="H735" s="226">
        <f t="shared" ref="H735:H739" si="162">SUM(D735:G735)</f>
        <v>6.9269999999999996</v>
      </c>
    </row>
    <row r="736" spans="2:11" ht="12.75">
      <c r="B736" s="15" t="s">
        <v>31</v>
      </c>
      <c r="C736" s="15"/>
      <c r="D736" s="227">
        <f>SUM(D726,D728:D729,D731:D735)</f>
        <v>248.999</v>
      </c>
      <c r="E736" s="227">
        <f>SUM(E726,E728:E729,E731:E735)</f>
        <v>83.203000000000003</v>
      </c>
      <c r="F736" s="227">
        <f>SUM(F726,F728:F729,F731:F735)</f>
        <v>17.151</v>
      </c>
      <c r="G736" s="227">
        <f>SUM(G726,G728:G729,G731:G735)</f>
        <v>-2.9350000000000023</v>
      </c>
      <c r="H736" s="227">
        <f t="shared" si="162"/>
        <v>346.41800000000001</v>
      </c>
    </row>
    <row r="737" spans="2:8" ht="12.75">
      <c r="B737" s="24" t="s">
        <v>45</v>
      </c>
      <c r="C737" s="24"/>
      <c r="D737" s="226">
        <f>-D728</f>
        <v>-43.036999999999999</v>
      </c>
      <c r="E737" s="226">
        <f t="shared" ref="E737:G737" si="163">-E728</f>
        <v>-18.747</v>
      </c>
      <c r="F737" s="226">
        <f t="shared" si="163"/>
        <v>-8.8719999999999999</v>
      </c>
      <c r="G737" s="226">
        <f t="shared" si="163"/>
        <v>-49.262</v>
      </c>
      <c r="H737" s="226">
        <f t="shared" si="162"/>
        <v>-119.91800000000001</v>
      </c>
    </row>
    <row r="738" spans="2:8" ht="12.75">
      <c r="B738" s="376" t="s">
        <v>222</v>
      </c>
      <c r="C738" s="24"/>
      <c r="D738" s="225">
        <v>1.0269999999999999</v>
      </c>
      <c r="E738" s="225">
        <v>0</v>
      </c>
      <c r="F738" s="225">
        <v>0</v>
      </c>
      <c r="G738" s="225">
        <v>0</v>
      </c>
      <c r="H738" s="226">
        <f t="shared" si="162"/>
        <v>1.0269999999999999</v>
      </c>
    </row>
    <row r="739" spans="2:8">
      <c r="B739" s="376" t="s">
        <v>233</v>
      </c>
      <c r="C739" s="24"/>
      <c r="D739" s="225" t="s">
        <v>127</v>
      </c>
      <c r="E739" s="225" t="s">
        <v>127</v>
      </c>
      <c r="F739" s="225" t="s">
        <v>127</v>
      </c>
      <c r="G739" s="225">
        <v>0</v>
      </c>
      <c r="H739" s="226">
        <f t="shared" si="162"/>
        <v>0</v>
      </c>
    </row>
    <row r="740" spans="2:8" ht="12.75">
      <c r="B740" s="24" t="s">
        <v>47</v>
      </c>
      <c r="C740" s="24"/>
      <c r="D740" s="225" t="s">
        <v>127</v>
      </c>
      <c r="E740" s="225" t="s">
        <v>127</v>
      </c>
      <c r="F740" s="225" t="s">
        <v>127</v>
      </c>
      <c r="G740" s="225" t="s">
        <v>127</v>
      </c>
      <c r="H740" s="226"/>
    </row>
    <row r="741" spans="2:8">
      <c r="B741" s="375" t="s">
        <v>96</v>
      </c>
      <c r="C741" s="19"/>
      <c r="D741" s="225">
        <v>3.3170000000000002</v>
      </c>
      <c r="E741" s="225">
        <v>2.4889999999999999</v>
      </c>
      <c r="F741" s="225">
        <v>1.339</v>
      </c>
      <c r="G741" s="225">
        <v>11.208</v>
      </c>
      <c r="H741" s="226">
        <f t="shared" ref="H741" si="164">SUM(D741:G741)</f>
        <v>18.353000000000002</v>
      </c>
    </row>
    <row r="742" spans="2:8">
      <c r="B742" s="375" t="s">
        <v>89</v>
      </c>
      <c r="C742" s="19"/>
      <c r="D742" s="225"/>
      <c r="E742" s="225"/>
      <c r="F742" s="225"/>
      <c r="G742" s="225"/>
      <c r="H742" s="226"/>
    </row>
    <row r="743" spans="2:8">
      <c r="B743" s="375" t="s">
        <v>90</v>
      </c>
      <c r="C743" s="19"/>
      <c r="D743" s="225" t="s">
        <v>127</v>
      </c>
      <c r="E743" s="225" t="s">
        <v>127</v>
      </c>
      <c r="F743" s="225" t="s">
        <v>127</v>
      </c>
      <c r="G743" s="225">
        <v>9.6959999999999997</v>
      </c>
      <c r="H743" s="226">
        <f>SUM(D743:G743)</f>
        <v>9.6959999999999997</v>
      </c>
    </row>
    <row r="744" spans="2:8">
      <c r="B744" s="45" t="s">
        <v>231</v>
      </c>
      <c r="C744" s="187"/>
      <c r="D744" s="225" t="s">
        <v>127</v>
      </c>
      <c r="E744" s="225" t="s">
        <v>127</v>
      </c>
      <c r="F744" s="225" t="s">
        <v>127</v>
      </c>
      <c r="G744" s="225">
        <v>-24.178999999999998</v>
      </c>
      <c r="H744" s="226">
        <f>SUM(D744:G744)</f>
        <v>-24.178999999999998</v>
      </c>
    </row>
    <row r="745" spans="2:8" ht="12.75">
      <c r="B745" s="19" t="s">
        <v>19</v>
      </c>
      <c r="C745" s="19"/>
      <c r="D745" s="225">
        <v>0</v>
      </c>
      <c r="E745" s="225">
        <v>0</v>
      </c>
      <c r="F745" s="225">
        <v>0</v>
      </c>
      <c r="G745" s="225">
        <v>10.167</v>
      </c>
      <c r="H745" s="226">
        <f t="shared" ref="H745:H746" si="165">SUM(D745:G745)</f>
        <v>10.167</v>
      </c>
    </row>
    <row r="746" spans="2:8" ht="12.75">
      <c r="B746" s="15" t="s">
        <v>2</v>
      </c>
      <c r="C746" s="15"/>
      <c r="D746" s="22">
        <f>SUM(D736:D745)</f>
        <v>210.30599999999998</v>
      </c>
      <c r="E746" s="22">
        <f>SUM(E736,E737:E739,E741:E745)</f>
        <v>66.945000000000007</v>
      </c>
      <c r="F746" s="22">
        <f>SUM(F736,F737:F739,F741:F745)</f>
        <v>9.6180000000000003</v>
      </c>
      <c r="G746" s="22">
        <f>SUM(G736,G737:G739,G741:G745)</f>
        <v>-45.305000000000007</v>
      </c>
      <c r="H746" s="22">
        <f t="shared" si="165"/>
        <v>241.56399999999996</v>
      </c>
    </row>
    <row r="747" spans="2:8" ht="12.75">
      <c r="B747" s="3" t="s">
        <v>145</v>
      </c>
      <c r="D747" s="55"/>
      <c r="E747" s="55"/>
      <c r="F747" s="55"/>
      <c r="G747" s="55"/>
      <c r="H747" s="55"/>
    </row>
    <row r="748" spans="2:8">
      <c r="B748" s="370" t="s">
        <v>96</v>
      </c>
      <c r="C748" s="20"/>
      <c r="D748" s="17">
        <f>SUM(D731,D741)</f>
        <v>30.516999999999999</v>
      </c>
      <c r="E748" s="17">
        <f>SUM(E731,E741)</f>
        <v>42.300999999999995</v>
      </c>
      <c r="F748" s="17">
        <f>SUM(F731,F741)</f>
        <v>13.626000000000001</v>
      </c>
      <c r="G748" s="17">
        <f>SUM(G731,G741)</f>
        <v>17.170999999999999</v>
      </c>
      <c r="H748" s="17">
        <f>SUM(D748:G748)</f>
        <v>103.61500000000001</v>
      </c>
    </row>
    <row r="749" spans="2:8">
      <c r="B749" s="371" t="s">
        <v>94</v>
      </c>
      <c r="C749" s="21"/>
      <c r="D749" s="17">
        <f>+D734</f>
        <v>20.850999999999999</v>
      </c>
      <c r="E749" s="17"/>
      <c r="F749" s="17"/>
      <c r="G749" s="17"/>
      <c r="H749" s="17">
        <f>SUM(D749:G749)</f>
        <v>20.850999999999999</v>
      </c>
    </row>
    <row r="750" spans="2:8">
      <c r="B750" s="371" t="s">
        <v>87</v>
      </c>
      <c r="C750" s="21"/>
      <c r="D750" s="17"/>
      <c r="E750" s="17"/>
      <c r="F750" s="17"/>
      <c r="G750" s="17">
        <v>-15.976000000000001</v>
      </c>
      <c r="H750" s="17">
        <f>SUM(D750:G750)</f>
        <v>-15.976000000000001</v>
      </c>
    </row>
    <row r="751" spans="2:8" ht="13.5" thickBot="1">
      <c r="B751" s="15" t="s">
        <v>131</v>
      </c>
      <c r="C751" s="15"/>
      <c r="D751" s="25">
        <f>D746-D748-D749-D750</f>
        <v>158.93799999999999</v>
      </c>
      <c r="E751" s="25">
        <f t="shared" ref="E751:H751" si="166">E746-E748-E749-E750</f>
        <v>24.644000000000013</v>
      </c>
      <c r="F751" s="25">
        <f t="shared" si="166"/>
        <v>-4.0080000000000009</v>
      </c>
      <c r="G751" s="25">
        <f t="shared" si="166"/>
        <v>-46.500000000000007</v>
      </c>
      <c r="H751" s="25">
        <f t="shared" si="166"/>
        <v>133.07399999999996</v>
      </c>
    </row>
    <row r="752" spans="2:8" ht="15" thickTop="1"/>
    <row r="754" spans="2:17" ht="15.75">
      <c r="B754" s="12" t="s">
        <v>207</v>
      </c>
      <c r="C754" s="12"/>
      <c r="D754" s="26"/>
      <c r="E754" s="26"/>
      <c r="F754" s="26"/>
      <c r="G754" s="26"/>
      <c r="H754" s="18"/>
    </row>
    <row r="755" spans="2:17" ht="15.75">
      <c r="B755" s="12"/>
      <c r="C755" s="12"/>
      <c r="D755" s="26"/>
      <c r="E755" s="26"/>
      <c r="F755" s="26"/>
      <c r="G755" s="26"/>
      <c r="H755" s="18"/>
      <c r="Q755" s="26"/>
    </row>
    <row r="756" spans="2:17" ht="12.75">
      <c r="D756" s="13" t="s">
        <v>208</v>
      </c>
      <c r="E756" s="13"/>
      <c r="F756" s="13"/>
      <c r="G756" s="13"/>
      <c r="H756" s="13"/>
      <c r="Q756" s="26"/>
    </row>
    <row r="757" spans="2:17" ht="25.5">
      <c r="D757" s="14" t="s">
        <v>42</v>
      </c>
      <c r="E757" s="14" t="s">
        <v>124</v>
      </c>
      <c r="F757" s="14" t="s">
        <v>119</v>
      </c>
      <c r="G757" s="14" t="s">
        <v>7</v>
      </c>
      <c r="H757" s="14" t="s">
        <v>37</v>
      </c>
    </row>
    <row r="758" spans="2:17" ht="12.75">
      <c r="B758" s="15" t="s">
        <v>43</v>
      </c>
      <c r="C758" s="15"/>
      <c r="D758" s="225">
        <v>136.86000000000001</v>
      </c>
      <c r="E758" s="225">
        <v>17.7</v>
      </c>
      <c r="F758" s="225">
        <v>-6.1609999999999996</v>
      </c>
      <c r="G758" s="225">
        <v>-90.762</v>
      </c>
      <c r="H758" s="226">
        <f>SUM(D758:G758)</f>
        <v>57.637</v>
      </c>
    </row>
    <row r="759" spans="2:17" ht="12.75">
      <c r="B759" s="3" t="s">
        <v>44</v>
      </c>
      <c r="D759" s="225"/>
      <c r="E759" s="225"/>
      <c r="F759" s="225"/>
      <c r="G759" s="225"/>
      <c r="H759" s="226"/>
    </row>
    <row r="760" spans="2:17" ht="12.75">
      <c r="B760" s="19" t="s">
        <v>45</v>
      </c>
      <c r="C760" s="19"/>
      <c r="D760" s="225">
        <v>46.684999999999974</v>
      </c>
      <c r="E760" s="225">
        <v>21.934999999999999</v>
      </c>
      <c r="F760" s="225">
        <v>9.5939999999999994</v>
      </c>
      <c r="G760" s="225">
        <v>72.34</v>
      </c>
      <c r="H760" s="226">
        <f>SUM(D760:G760)</f>
        <v>150.55399999999997</v>
      </c>
    </row>
    <row r="761" spans="2:17">
      <c r="B761" s="375" t="s">
        <v>112</v>
      </c>
      <c r="C761" s="19"/>
      <c r="D761" s="225" t="s">
        <v>127</v>
      </c>
      <c r="E761" s="225" t="s">
        <v>127</v>
      </c>
      <c r="F761" s="225" t="s">
        <v>127</v>
      </c>
      <c r="G761" s="225"/>
      <c r="H761" s="226"/>
    </row>
    <row r="762" spans="2:17" ht="12.75">
      <c r="B762" s="19" t="s">
        <v>46</v>
      </c>
      <c r="C762" s="19"/>
      <c r="D762" s="225" t="s">
        <v>127</v>
      </c>
      <c r="E762" s="225" t="s">
        <v>127</v>
      </c>
      <c r="F762" s="225" t="s">
        <v>127</v>
      </c>
      <c r="G762" s="225" t="s">
        <v>127</v>
      </c>
      <c r="H762" s="226"/>
    </row>
    <row r="763" spans="2:17">
      <c r="B763" s="370" t="s">
        <v>96</v>
      </c>
      <c r="C763" s="20"/>
      <c r="D763" s="225">
        <v>26.068000000000012</v>
      </c>
      <c r="E763" s="225">
        <v>39.840000000000003</v>
      </c>
      <c r="F763" s="225">
        <v>11.781000000000001</v>
      </c>
      <c r="G763" s="225">
        <v>6.4249999999999998</v>
      </c>
      <c r="H763" s="226">
        <f t="shared" ref="H763:H764" si="167">SUM(D763:G763)</f>
        <v>84.114000000000019</v>
      </c>
    </row>
    <row r="764" spans="2:17">
      <c r="B764" s="370" t="s">
        <v>89</v>
      </c>
      <c r="C764" s="20"/>
      <c r="D764" s="225" t="s">
        <v>127</v>
      </c>
      <c r="E764" s="225" t="s">
        <v>127</v>
      </c>
      <c r="F764" s="225" t="s">
        <v>127</v>
      </c>
      <c r="G764" s="225">
        <v>0</v>
      </c>
      <c r="H764" s="226">
        <f t="shared" si="167"/>
        <v>0</v>
      </c>
    </row>
    <row r="765" spans="2:17">
      <c r="B765" s="45" t="s">
        <v>232</v>
      </c>
      <c r="C765" s="188"/>
      <c r="D765" s="225" t="s">
        <v>127</v>
      </c>
      <c r="E765" s="225" t="s">
        <v>127</v>
      </c>
      <c r="F765" s="225" t="s">
        <v>127</v>
      </c>
      <c r="G765" s="225">
        <v>0</v>
      </c>
      <c r="H765" s="226">
        <f>SUM(D765:G765)</f>
        <v>0</v>
      </c>
    </row>
    <row r="766" spans="2:17">
      <c r="B766" s="371" t="s">
        <v>94</v>
      </c>
      <c r="C766" s="21"/>
      <c r="D766" s="225">
        <v>23.11</v>
      </c>
      <c r="E766" s="225">
        <v>0</v>
      </c>
      <c r="F766" s="225">
        <v>0</v>
      </c>
      <c r="G766" s="225">
        <v>0</v>
      </c>
      <c r="H766" s="226">
        <f>SUM(D766:G766)</f>
        <v>23.11</v>
      </c>
    </row>
    <row r="767" spans="2:17" ht="12.75">
      <c r="B767" s="20" t="s">
        <v>19</v>
      </c>
      <c r="C767" s="20"/>
      <c r="D767" s="225">
        <v>0</v>
      </c>
      <c r="E767" s="225">
        <v>0</v>
      </c>
      <c r="F767" s="225">
        <v>0</v>
      </c>
      <c r="G767" s="225">
        <v>6.4450000000000003</v>
      </c>
      <c r="H767" s="226">
        <f t="shared" ref="H767:H771" si="168">SUM(D767:G767)</f>
        <v>6.4450000000000003</v>
      </c>
    </row>
    <row r="768" spans="2:17" ht="12.75">
      <c r="B768" s="15" t="s">
        <v>31</v>
      </c>
      <c r="C768" s="15"/>
      <c r="D768" s="227">
        <f>SUM(D758,D760:D761,D763:D767)</f>
        <v>232.72300000000001</v>
      </c>
      <c r="E768" s="227">
        <f>SUM(E758,E760:E761,E763:E767)</f>
        <v>79.474999999999994</v>
      </c>
      <c r="F768" s="227">
        <f>SUM(F758,F760:F761,F763:F767)</f>
        <v>15.214</v>
      </c>
      <c r="G768" s="227">
        <f>SUM(G758,G760:G761,G763:G767)</f>
        <v>-5.551999999999996</v>
      </c>
      <c r="H768" s="227">
        <f t="shared" si="168"/>
        <v>321.85999999999996</v>
      </c>
    </row>
    <row r="769" spans="2:8" ht="12.75">
      <c r="B769" s="24" t="s">
        <v>45</v>
      </c>
      <c r="C769" s="24"/>
      <c r="D769" s="226">
        <f>-D760</f>
        <v>-46.684999999999974</v>
      </c>
      <c r="E769" s="226">
        <f t="shared" ref="E769:G769" si="169">-E760</f>
        <v>-21.934999999999999</v>
      </c>
      <c r="F769" s="226">
        <f t="shared" si="169"/>
        <v>-9.5939999999999994</v>
      </c>
      <c r="G769" s="226">
        <f t="shared" si="169"/>
        <v>-72.34</v>
      </c>
      <c r="H769" s="226">
        <f t="shared" si="168"/>
        <v>-150.55399999999997</v>
      </c>
    </row>
    <row r="770" spans="2:8" ht="12.75">
      <c r="B770" s="376" t="s">
        <v>222</v>
      </c>
      <c r="C770" s="24"/>
      <c r="D770" s="225">
        <v>7.0999999999999994E-2</v>
      </c>
      <c r="E770" s="225">
        <v>0</v>
      </c>
      <c r="F770" s="225">
        <v>0</v>
      </c>
      <c r="G770" s="225">
        <v>0</v>
      </c>
      <c r="H770" s="226">
        <f t="shared" si="168"/>
        <v>7.0999999999999994E-2</v>
      </c>
    </row>
    <row r="771" spans="2:8">
      <c r="B771" s="376" t="s">
        <v>233</v>
      </c>
      <c r="C771" s="24"/>
      <c r="D771" s="225" t="s">
        <v>127</v>
      </c>
      <c r="E771" s="225" t="s">
        <v>127</v>
      </c>
      <c r="F771" s="225" t="s">
        <v>127</v>
      </c>
      <c r="G771" s="225">
        <v>0</v>
      </c>
      <c r="H771" s="226">
        <f t="shared" si="168"/>
        <v>0</v>
      </c>
    </row>
    <row r="772" spans="2:8" ht="12.75">
      <c r="B772" s="24" t="s">
        <v>47</v>
      </c>
      <c r="C772" s="24"/>
      <c r="D772" s="225" t="s">
        <v>127</v>
      </c>
      <c r="E772" s="225" t="s">
        <v>127</v>
      </c>
      <c r="F772" s="225" t="s">
        <v>127</v>
      </c>
      <c r="G772" s="225" t="s">
        <v>127</v>
      </c>
      <c r="H772" s="226"/>
    </row>
    <row r="773" spans="2:8">
      <c r="B773" s="375" t="s">
        <v>96</v>
      </c>
      <c r="C773" s="19"/>
      <c r="D773" s="225">
        <v>3.2219999999999995</v>
      </c>
      <c r="E773" s="225">
        <v>2.6180000000000003</v>
      </c>
      <c r="F773" s="225">
        <v>1.3490000000000002</v>
      </c>
      <c r="G773" s="225">
        <v>11.413</v>
      </c>
      <c r="H773" s="226">
        <f t="shared" ref="H773" si="170">SUM(D773:G773)</f>
        <v>18.602</v>
      </c>
    </row>
    <row r="774" spans="2:8">
      <c r="B774" s="375" t="s">
        <v>89</v>
      </c>
      <c r="C774" s="19"/>
      <c r="D774" s="225"/>
      <c r="E774" s="225"/>
      <c r="F774" s="225"/>
      <c r="G774" s="225"/>
      <c r="H774" s="226"/>
    </row>
    <row r="775" spans="2:8">
      <c r="B775" s="375" t="s">
        <v>90</v>
      </c>
      <c r="C775" s="19"/>
      <c r="D775" s="225" t="s">
        <v>127</v>
      </c>
      <c r="E775" s="225" t="s">
        <v>127</v>
      </c>
      <c r="F775" s="225" t="s">
        <v>127</v>
      </c>
      <c r="G775" s="225">
        <v>10.7</v>
      </c>
      <c r="H775" s="226">
        <f>SUM(D775:G775)</f>
        <v>10.7</v>
      </c>
    </row>
    <row r="776" spans="2:8">
      <c r="B776" s="45" t="s">
        <v>231</v>
      </c>
      <c r="C776" s="187"/>
      <c r="D776" s="225" t="s">
        <v>127</v>
      </c>
      <c r="E776" s="225" t="s">
        <v>127</v>
      </c>
      <c r="F776" s="225" t="s">
        <v>127</v>
      </c>
      <c r="G776" s="225">
        <v>-3.2240000000000002</v>
      </c>
      <c r="H776" s="226">
        <f>SUM(D776:G776)</f>
        <v>-3.2240000000000002</v>
      </c>
    </row>
    <row r="777" spans="2:8" ht="12.75">
      <c r="B777" s="19" t="s">
        <v>19</v>
      </c>
      <c r="C777" s="19"/>
      <c r="D777" s="225">
        <v>0</v>
      </c>
      <c r="E777" s="225">
        <v>0</v>
      </c>
      <c r="F777" s="225">
        <v>0</v>
      </c>
      <c r="G777" s="225">
        <v>9.3569999999999993</v>
      </c>
      <c r="H777" s="226">
        <f t="shared" ref="H777:H778" si="171">SUM(D777:G777)</f>
        <v>9.3569999999999993</v>
      </c>
    </row>
    <row r="778" spans="2:8" ht="12.75">
      <c r="B778" s="15" t="s">
        <v>2</v>
      </c>
      <c r="C778" s="15"/>
      <c r="D778" s="22">
        <f>SUM(D768:D777)</f>
        <v>189.33100000000005</v>
      </c>
      <c r="E778" s="22">
        <f>SUM(E768,E769:E771,E773:E777)</f>
        <v>60.157999999999994</v>
      </c>
      <c r="F778" s="22">
        <f>SUM(F768,F769:F771,F773:F777)</f>
        <v>6.9690000000000012</v>
      </c>
      <c r="G778" s="22">
        <f>SUM(G768,G769:G771,G773:G777)</f>
        <v>-49.646000000000001</v>
      </c>
      <c r="H778" s="22">
        <f t="shared" si="171"/>
        <v>206.81200000000001</v>
      </c>
    </row>
    <row r="779" spans="2:8" ht="12.75">
      <c r="B779" s="3" t="s">
        <v>145</v>
      </c>
      <c r="D779" s="55"/>
      <c r="E779" s="55"/>
      <c r="F779" s="55"/>
      <c r="G779" s="55"/>
      <c r="H779" s="55"/>
    </row>
    <row r="780" spans="2:8">
      <c r="B780" s="370" t="s">
        <v>96</v>
      </c>
      <c r="C780" s="20"/>
      <c r="D780" s="17">
        <v>29.289999999999992</v>
      </c>
      <c r="E780" s="17">
        <v>42.457999999999998</v>
      </c>
      <c r="F780" s="17">
        <v>13.13</v>
      </c>
      <c r="G780" s="17">
        <v>17.838000000000001</v>
      </c>
      <c r="H780" s="17">
        <f>SUM(D780:G780)</f>
        <v>102.71599999999998</v>
      </c>
    </row>
    <row r="781" spans="2:8">
      <c r="B781" s="371" t="s">
        <v>94</v>
      </c>
      <c r="C781" s="21"/>
      <c r="D781" s="17">
        <v>23.11</v>
      </c>
      <c r="E781" s="17"/>
      <c r="F781" s="17"/>
      <c r="G781" s="17"/>
      <c r="H781" s="17">
        <f>SUM(D781:G781)</f>
        <v>23.11</v>
      </c>
    </row>
    <row r="782" spans="2:8">
      <c r="B782" s="371" t="s">
        <v>87</v>
      </c>
      <c r="C782" s="21"/>
      <c r="D782" s="17"/>
      <c r="E782" s="17"/>
      <c r="F782" s="17"/>
      <c r="G782" s="17">
        <v>-16.632999999999996</v>
      </c>
      <c r="H782" s="17">
        <f>SUM(D782:G782)</f>
        <v>-16.632999999999996</v>
      </c>
    </row>
    <row r="783" spans="2:8" ht="13.5" thickBot="1">
      <c r="B783" s="15" t="s">
        <v>131</v>
      </c>
      <c r="C783" s="15"/>
      <c r="D783" s="25">
        <f>D778-D780-D781-D782</f>
        <v>136.93100000000004</v>
      </c>
      <c r="E783" s="25">
        <f t="shared" ref="E783:H783" si="172">E778-E780-E781-E782</f>
        <v>17.699999999999996</v>
      </c>
      <c r="F783" s="25">
        <f t="shared" si="172"/>
        <v>-6.1609999999999996</v>
      </c>
      <c r="G783" s="25">
        <f t="shared" si="172"/>
        <v>-50.851000000000013</v>
      </c>
      <c r="H783" s="25">
        <f t="shared" si="172"/>
        <v>97.619000000000028</v>
      </c>
    </row>
    <row r="784" spans="2:8" ht="15" thickTop="1"/>
    <row r="788" spans="2:8" ht="15.75">
      <c r="B788" s="12" t="s">
        <v>209</v>
      </c>
      <c r="C788" s="12"/>
      <c r="D788" s="26"/>
      <c r="E788" s="26"/>
      <c r="F788" s="26"/>
      <c r="G788" s="26"/>
      <c r="H788" s="18"/>
    </row>
    <row r="789" spans="2:8" ht="15.75">
      <c r="B789" s="12"/>
      <c r="C789" s="12"/>
      <c r="D789" s="26"/>
      <c r="E789" s="26"/>
      <c r="F789" s="26"/>
      <c r="G789" s="26"/>
      <c r="H789" s="18"/>
    </row>
    <row r="790" spans="2:8" ht="12.75">
      <c r="D790" s="13" t="s">
        <v>210</v>
      </c>
      <c r="E790" s="13"/>
      <c r="F790" s="13"/>
      <c r="G790" s="13"/>
      <c r="H790" s="13"/>
    </row>
    <row r="791" spans="2:8" ht="25.5">
      <c r="D791" s="14" t="s">
        <v>42</v>
      </c>
      <c r="E791" s="14" t="s">
        <v>124</v>
      </c>
      <c r="F791" s="14" t="s">
        <v>119</v>
      </c>
      <c r="G791" s="14" t="s">
        <v>7</v>
      </c>
      <c r="H791" s="14" t="s">
        <v>37</v>
      </c>
    </row>
    <row r="792" spans="2:8" ht="12.75">
      <c r="B792" s="15" t="s">
        <v>43</v>
      </c>
      <c r="C792" s="15"/>
      <c r="D792" s="225">
        <f>IFERROR(D758+D726+D693+D659,0)</f>
        <v>646.79399999999998</v>
      </c>
      <c r="E792" s="225">
        <f t="shared" ref="E792:H801" si="173">IFERROR(E758+E726+E693+E659,0)</f>
        <v>80.428295679999636</v>
      </c>
      <c r="F792" s="225">
        <f t="shared" si="173"/>
        <v>-21.632346160000026</v>
      </c>
      <c r="G792" s="225">
        <f t="shared" si="173"/>
        <v>-342.17294951999963</v>
      </c>
      <c r="H792" s="225">
        <f t="shared" si="173"/>
        <v>363.41699999999992</v>
      </c>
    </row>
    <row r="793" spans="2:8" ht="12.75">
      <c r="B793" s="3" t="s">
        <v>44</v>
      </c>
      <c r="D793" s="225"/>
      <c r="E793" s="225"/>
      <c r="F793" s="225"/>
      <c r="G793" s="225"/>
      <c r="H793" s="226"/>
    </row>
    <row r="794" spans="2:8" ht="12.75">
      <c r="B794" s="19" t="s">
        <v>45</v>
      </c>
      <c r="C794" s="19"/>
      <c r="D794" s="225">
        <f>IFERROR(D760+D728+D695+D661,0)</f>
        <v>178.66399999999999</v>
      </c>
      <c r="E794" s="225">
        <f t="shared" si="173"/>
        <v>85.800713538100013</v>
      </c>
      <c r="F794" s="225">
        <f t="shared" si="173"/>
        <v>38.5969019558</v>
      </c>
      <c r="G794" s="225">
        <f t="shared" si="173"/>
        <v>273.50638450609995</v>
      </c>
      <c r="H794" s="225">
        <f t="shared" si="173"/>
        <v>576.56799999999998</v>
      </c>
    </row>
    <row r="795" spans="2:8">
      <c r="B795" s="375" t="s">
        <v>112</v>
      </c>
      <c r="C795" s="19"/>
      <c r="D795" s="225"/>
      <c r="E795" s="225"/>
      <c r="F795" s="225"/>
      <c r="G795" s="225"/>
      <c r="H795" s="226"/>
    </row>
    <row r="796" spans="2:8" ht="12.75">
      <c r="B796" s="19" t="s">
        <v>46</v>
      </c>
      <c r="C796" s="19"/>
      <c r="D796" s="225" t="s">
        <v>127</v>
      </c>
      <c r="E796" s="225" t="s">
        <v>127</v>
      </c>
      <c r="F796" s="225" t="s">
        <v>127</v>
      </c>
      <c r="G796" s="225" t="s">
        <v>127</v>
      </c>
      <c r="H796" s="226"/>
    </row>
    <row r="797" spans="2:8">
      <c r="B797" s="370" t="s">
        <v>96</v>
      </c>
      <c r="C797" s="20"/>
      <c r="D797" s="225">
        <f>IFERROR(D763+D731+D698+D664,0)</f>
        <v>108.30200000000002</v>
      </c>
      <c r="E797" s="225">
        <f t="shared" si="173"/>
        <v>160.38086052850002</v>
      </c>
      <c r="F797" s="225">
        <f t="shared" si="173"/>
        <v>47.877344214600001</v>
      </c>
      <c r="G797" s="225">
        <f>IFERROR(G763+G731+G698+G664,0)</f>
        <v>24.328795256899976</v>
      </c>
      <c r="H797" s="225">
        <f t="shared" si="173"/>
        <v>340.88900000000001</v>
      </c>
    </row>
    <row r="798" spans="2:8">
      <c r="B798" s="370" t="s">
        <v>89</v>
      </c>
      <c r="C798" s="20"/>
      <c r="D798" s="225"/>
      <c r="E798" s="225"/>
      <c r="F798" s="225"/>
      <c r="G798" s="225">
        <v>0</v>
      </c>
      <c r="H798" s="225">
        <f t="shared" si="173"/>
        <v>0</v>
      </c>
    </row>
    <row r="799" spans="2:8">
      <c r="B799" s="45" t="s">
        <v>232</v>
      </c>
      <c r="C799" s="188"/>
      <c r="D799" s="225"/>
      <c r="E799" s="225"/>
      <c r="F799" s="225"/>
      <c r="G799" s="225">
        <f t="shared" si="173"/>
        <v>0</v>
      </c>
      <c r="H799" s="225">
        <f t="shared" si="173"/>
        <v>0</v>
      </c>
    </row>
    <row r="800" spans="2:8">
      <c r="B800" s="371" t="s">
        <v>94</v>
      </c>
      <c r="C800" s="21"/>
      <c r="D800" s="225">
        <f>IFERROR(D766+D734+D701+D667,0)</f>
        <v>82.935000000000002</v>
      </c>
      <c r="E800" s="225">
        <f t="shared" si="173"/>
        <v>0</v>
      </c>
      <c r="F800" s="225">
        <f t="shared" si="173"/>
        <v>0</v>
      </c>
      <c r="G800" s="225">
        <f t="shared" si="173"/>
        <v>0</v>
      </c>
      <c r="H800" s="225">
        <f t="shared" si="173"/>
        <v>82.935000000000002</v>
      </c>
    </row>
    <row r="801" spans="2:8" ht="12.75">
      <c r="B801" s="20" t="s">
        <v>19</v>
      </c>
      <c r="C801" s="20"/>
      <c r="D801" s="225">
        <f>IFERROR(D767+D735+D702+D668,0)</f>
        <v>0</v>
      </c>
      <c r="E801" s="225">
        <f t="shared" si="173"/>
        <v>0</v>
      </c>
      <c r="F801" s="225">
        <f t="shared" si="173"/>
        <v>0</v>
      </c>
      <c r="G801" s="225">
        <f t="shared" si="173"/>
        <v>27.997</v>
      </c>
      <c r="H801" s="226">
        <f t="shared" si="173"/>
        <v>27.997</v>
      </c>
    </row>
    <row r="802" spans="2:8" ht="12.75">
      <c r="B802" s="15" t="s">
        <v>31</v>
      </c>
      <c r="C802" s="15"/>
      <c r="D802" s="227">
        <f>SUM(D792,D794:D795,D797:D801)</f>
        <v>1016.6949999999999</v>
      </c>
      <c r="E802" s="227">
        <f>SUM(E792,E794:E795,E797:E801)</f>
        <v>326.60986974659966</v>
      </c>
      <c r="F802" s="227">
        <f>SUM(F792,F794:F795,F797:F801)</f>
        <v>64.841900010399968</v>
      </c>
      <c r="G802" s="227">
        <f>SUM(G792,G794:G795,G797:G801)</f>
        <v>-16.340769756999705</v>
      </c>
      <c r="H802" s="227">
        <f t="shared" ref="H802" si="174">SUM(D802:G802)</f>
        <v>1391.806</v>
      </c>
    </row>
    <row r="803" spans="2:8" ht="12.75">
      <c r="B803" s="24" t="s">
        <v>45</v>
      </c>
      <c r="C803" s="24"/>
      <c r="D803" s="226">
        <f>-D794</f>
        <v>-178.66399999999999</v>
      </c>
      <c r="E803" s="226">
        <f>-E794</f>
        <v>-85.800713538100013</v>
      </c>
      <c r="F803" s="226">
        <f>-F794</f>
        <v>-38.5969019558</v>
      </c>
      <c r="G803" s="226">
        <f>-G794</f>
        <v>-273.50638450609995</v>
      </c>
      <c r="H803" s="226">
        <f t="shared" ref="H803" si="175">IFERROR(H769+H737+H704+H670,0)</f>
        <v>-576.56799999999998</v>
      </c>
    </row>
    <row r="804" spans="2:8" ht="12.75">
      <c r="B804" s="376" t="s">
        <v>222</v>
      </c>
      <c r="C804" s="24"/>
      <c r="D804" s="225">
        <f>IFERROR(D770+D738+D705+D671,0)</f>
        <v>2.044</v>
      </c>
      <c r="E804" s="225">
        <f t="shared" ref="E804:H811" si="176">IFERROR(E770+E738+E705+E671,0)</f>
        <v>0</v>
      </c>
      <c r="F804" s="225">
        <f t="shared" si="176"/>
        <v>0</v>
      </c>
      <c r="G804" s="225">
        <f t="shared" si="176"/>
        <v>0</v>
      </c>
      <c r="H804" s="226">
        <f t="shared" si="176"/>
        <v>2.044</v>
      </c>
    </row>
    <row r="805" spans="2:8">
      <c r="B805" s="376" t="s">
        <v>233</v>
      </c>
      <c r="C805" s="24"/>
      <c r="D805" s="225" t="s">
        <v>127</v>
      </c>
      <c r="E805" s="225" t="s">
        <v>127</v>
      </c>
      <c r="F805" s="225" t="s">
        <v>127</v>
      </c>
      <c r="G805" s="225">
        <f t="shared" si="176"/>
        <v>0</v>
      </c>
      <c r="H805" s="226">
        <f t="shared" ref="H805" si="177">IFERROR(H771+H739+H706+H672,0)</f>
        <v>0</v>
      </c>
    </row>
    <row r="806" spans="2:8" ht="12.75">
      <c r="B806" s="24" t="s">
        <v>47</v>
      </c>
      <c r="C806" s="24"/>
      <c r="D806" s="225" t="s">
        <v>127</v>
      </c>
      <c r="E806" s="225" t="s">
        <v>127</v>
      </c>
      <c r="F806" s="225" t="s">
        <v>127</v>
      </c>
      <c r="G806" s="225" t="s">
        <v>127</v>
      </c>
      <c r="H806" s="226"/>
    </row>
    <row r="807" spans="2:8">
      <c r="B807" s="375" t="s">
        <v>96</v>
      </c>
      <c r="C807" s="19"/>
      <c r="D807" s="225">
        <f>IFERROR(D773+D741+D708+D674,0)</f>
        <v>12.781000000000001</v>
      </c>
      <c r="E807" s="225">
        <f t="shared" si="176"/>
        <v>10.632999999999999</v>
      </c>
      <c r="F807" s="225">
        <f t="shared" si="176"/>
        <v>5.2210000000000001</v>
      </c>
      <c r="G807" s="225">
        <f t="shared" si="176"/>
        <v>45.097000000000001</v>
      </c>
      <c r="H807" s="226">
        <f t="shared" si="176"/>
        <v>73.731999999999999</v>
      </c>
    </row>
    <row r="808" spans="2:8">
      <c r="B808" s="375" t="s">
        <v>89</v>
      </c>
      <c r="C808" s="19"/>
      <c r="D808" s="225"/>
      <c r="E808" s="225"/>
      <c r="F808" s="225"/>
      <c r="G808" s="225"/>
      <c r="H808" s="226"/>
    </row>
    <row r="809" spans="2:8">
      <c r="B809" s="375" t="s">
        <v>90</v>
      </c>
      <c r="C809" s="19"/>
      <c r="D809" s="225"/>
      <c r="E809" s="225"/>
      <c r="F809" s="225"/>
      <c r="G809" s="225">
        <f t="shared" si="176"/>
        <v>41.037000000000006</v>
      </c>
      <c r="H809" s="226">
        <f t="shared" si="176"/>
        <v>41.037000000000006</v>
      </c>
    </row>
    <row r="810" spans="2:8">
      <c r="B810" s="45" t="s">
        <v>231</v>
      </c>
      <c r="C810" s="187"/>
      <c r="D810" s="225"/>
      <c r="E810" s="225"/>
      <c r="F810" s="225"/>
      <c r="G810" s="225">
        <f t="shared" si="176"/>
        <v>-24.579000000000001</v>
      </c>
      <c r="H810" s="226">
        <f t="shared" si="176"/>
        <v>-24.579000000000001</v>
      </c>
    </row>
    <row r="811" spans="2:8" ht="12.75">
      <c r="B811" s="19" t="s">
        <v>19</v>
      </c>
      <c r="C811" s="19"/>
      <c r="D811" s="225"/>
      <c r="E811" s="225"/>
      <c r="F811" s="225"/>
      <c r="G811" s="225">
        <f t="shared" si="176"/>
        <v>38.888000000000005</v>
      </c>
      <c r="H811" s="226">
        <f t="shared" si="176"/>
        <v>38.888000000000005</v>
      </c>
    </row>
    <row r="812" spans="2:8" ht="12.75">
      <c r="B812" s="15" t="s">
        <v>2</v>
      </c>
      <c r="C812" s="15"/>
      <c r="D812" s="22">
        <f>SUM(D802,D803:D805,D807:D811)</f>
        <v>852.85599999999988</v>
      </c>
      <c r="E812" s="22">
        <f>SUM(E802,E803:E805,E807:E811)</f>
        <v>251.44215620849965</v>
      </c>
      <c r="F812" s="22">
        <f>SUM(F802,F803:F805,F807:F811)</f>
        <v>31.465998054599968</v>
      </c>
      <c r="G812" s="22">
        <f>SUM(G802,G803:G805,G807:G811)</f>
        <v>-189.40415426309963</v>
      </c>
      <c r="H812" s="22">
        <f t="shared" ref="H812" si="178">SUM(D812:G812)</f>
        <v>946.3599999999999</v>
      </c>
    </row>
    <row r="813" spans="2:8" ht="12.75">
      <c r="B813" s="3" t="s">
        <v>145</v>
      </c>
      <c r="D813" s="55"/>
      <c r="E813" s="55"/>
      <c r="F813" s="55"/>
      <c r="G813" s="55"/>
      <c r="H813" s="55"/>
    </row>
    <row r="814" spans="2:8">
      <c r="B814" s="370" t="s">
        <v>96</v>
      </c>
      <c r="C814" s="20"/>
      <c r="D814" s="225">
        <f>IFERROR(D780+D748+D715+D681,0)</f>
        <v>121.083</v>
      </c>
      <c r="E814" s="225">
        <f t="shared" ref="E814:H816" si="179">IFERROR(E780+E748+E715+E681,0)</f>
        <v>171.0138605285</v>
      </c>
      <c r="F814" s="225">
        <f t="shared" si="179"/>
        <v>53.098344214600004</v>
      </c>
      <c r="G814" s="225">
        <f t="shared" si="179"/>
        <v>69.425795256899988</v>
      </c>
      <c r="H814" s="226">
        <f t="shared" si="179"/>
        <v>414.62099999999998</v>
      </c>
    </row>
    <row r="815" spans="2:8">
      <c r="B815" s="371" t="s">
        <v>94</v>
      </c>
      <c r="C815" s="21"/>
      <c r="D815" s="225">
        <f>IFERROR(D781+D749+D716+D682,0)</f>
        <v>82.935000000000002</v>
      </c>
      <c r="E815" s="225">
        <f t="shared" si="179"/>
        <v>0</v>
      </c>
      <c r="F815" s="225">
        <f t="shared" si="179"/>
        <v>0</v>
      </c>
      <c r="G815" s="225">
        <f t="shared" si="179"/>
        <v>0</v>
      </c>
      <c r="H815" s="226">
        <f t="shared" si="179"/>
        <v>82.935000000000002</v>
      </c>
    </row>
    <row r="816" spans="2:8">
      <c r="B816" s="371" t="s">
        <v>87</v>
      </c>
      <c r="C816" s="21"/>
      <c r="D816" s="17"/>
      <c r="E816" s="17"/>
      <c r="F816" s="17"/>
      <c r="G816" s="225">
        <f t="shared" si="179"/>
        <v>-64.603999999999985</v>
      </c>
      <c r="H816" s="17">
        <f>SUM(D816:G816)</f>
        <v>-64.603999999999985</v>
      </c>
    </row>
    <row r="817" spans="2:8" ht="13.5" thickBot="1">
      <c r="B817" s="15" t="s">
        <v>131</v>
      </c>
      <c r="C817" s="15"/>
      <c r="D817" s="25">
        <f>D812-D814-D815-D816</f>
        <v>648.83799999999997</v>
      </c>
      <c r="E817" s="25">
        <f t="shared" ref="E817:H817" si="180">E812-E814-E815-E816</f>
        <v>80.42829567999965</v>
      </c>
      <c r="F817" s="25">
        <f t="shared" si="180"/>
        <v>-21.632346160000036</v>
      </c>
      <c r="G817" s="25">
        <f t="shared" si="180"/>
        <v>-194.22594951999963</v>
      </c>
      <c r="H817" s="25">
        <f t="shared" si="180"/>
        <v>513.4079999999999</v>
      </c>
    </row>
    <row r="818" spans="2:8" ht="15" thickTop="1"/>
    <row r="821" spans="2:8" ht="15.75">
      <c r="B821" s="12" t="s">
        <v>228</v>
      </c>
      <c r="C821" s="12"/>
      <c r="D821" s="26"/>
      <c r="E821" s="26"/>
      <c r="F821" s="26"/>
      <c r="G821" s="26"/>
      <c r="H821" s="18"/>
    </row>
    <row r="822" spans="2:8" ht="15.75">
      <c r="B822" s="350"/>
      <c r="C822" s="12"/>
      <c r="D822" s="26"/>
      <c r="E822" s="26"/>
      <c r="F822" s="26"/>
      <c r="G822" s="26"/>
      <c r="H822" s="18"/>
    </row>
    <row r="823" spans="2:8" ht="12.75">
      <c r="D823" s="13" t="s">
        <v>213</v>
      </c>
      <c r="E823" s="13"/>
      <c r="F823" s="13"/>
      <c r="G823" s="13"/>
      <c r="H823" s="13"/>
    </row>
    <row r="824" spans="2:8" ht="25.5">
      <c r="D824" s="14" t="s">
        <v>42</v>
      </c>
      <c r="E824" s="14" t="s">
        <v>124</v>
      </c>
      <c r="F824" s="14" t="s">
        <v>119</v>
      </c>
      <c r="G824" s="14" t="s">
        <v>7</v>
      </c>
      <c r="H824" s="14" t="s">
        <v>37</v>
      </c>
    </row>
    <row r="825" spans="2:8" ht="12.75">
      <c r="B825" s="101" t="s">
        <v>227</v>
      </c>
      <c r="C825" s="15"/>
      <c r="D825" s="225">
        <v>22.658000000000001</v>
      </c>
      <c r="E825" s="225">
        <v>-32.579000000000001</v>
      </c>
      <c r="F825" s="225">
        <v>-16.457000000000001</v>
      </c>
      <c r="G825" s="225">
        <v>-125.033</v>
      </c>
      <c r="H825" s="226">
        <f>SUM(D825:G825)</f>
        <v>-151.411</v>
      </c>
    </row>
    <row r="826" spans="2:8" ht="12.75">
      <c r="B826" s="3" t="s">
        <v>44</v>
      </c>
      <c r="D826" s="225"/>
      <c r="E826" s="225"/>
      <c r="F826" s="225"/>
      <c r="G826" s="225"/>
      <c r="H826" s="226"/>
    </row>
    <row r="827" spans="2:8" ht="12.75">
      <c r="B827" s="19" t="s">
        <v>45</v>
      </c>
      <c r="C827" s="19"/>
      <c r="D827" s="225">
        <v>48.969000000000001</v>
      </c>
      <c r="E827" s="225">
        <v>46.518999999999998</v>
      </c>
      <c r="F827" s="225">
        <v>11.685</v>
      </c>
      <c r="G827" s="225">
        <v>91.7</v>
      </c>
      <c r="H827" s="226">
        <f>SUM(D827:G827)</f>
        <v>198.87299999999999</v>
      </c>
    </row>
    <row r="828" spans="2:8">
      <c r="B828" s="375" t="s">
        <v>112</v>
      </c>
      <c r="C828" s="19"/>
      <c r="D828" s="225" t="s">
        <v>127</v>
      </c>
      <c r="E828" s="225" t="s">
        <v>127</v>
      </c>
      <c r="F828" s="225" t="s">
        <v>127</v>
      </c>
      <c r="G828" s="225"/>
      <c r="H828" s="226"/>
    </row>
    <row r="829" spans="2:8" ht="12.75">
      <c r="B829" s="19" t="s">
        <v>46</v>
      </c>
      <c r="C829" s="19"/>
      <c r="D829" s="225" t="s">
        <v>127</v>
      </c>
      <c r="E829" s="225" t="s">
        <v>127</v>
      </c>
      <c r="F829" s="225" t="s">
        <v>127</v>
      </c>
      <c r="G829" s="225" t="s">
        <v>127</v>
      </c>
      <c r="H829" s="226"/>
    </row>
    <row r="830" spans="2:8">
      <c r="B830" s="370" t="s">
        <v>96</v>
      </c>
      <c r="C830" s="20"/>
      <c r="D830" s="225">
        <v>22.329000000000001</v>
      </c>
      <c r="E830" s="225">
        <v>38.087000000000003</v>
      </c>
      <c r="F830" s="225">
        <v>10.465999999999999</v>
      </c>
      <c r="G830" s="225">
        <v>6.4909999999999997</v>
      </c>
      <c r="H830" s="226">
        <f t="shared" ref="H830:H831" si="181">SUM(D830:G830)</f>
        <v>77.373000000000005</v>
      </c>
    </row>
    <row r="831" spans="2:8">
      <c r="B831" s="370" t="s">
        <v>89</v>
      </c>
      <c r="C831" s="20"/>
      <c r="D831" s="225" t="s">
        <v>127</v>
      </c>
      <c r="E831" s="225" t="s">
        <v>127</v>
      </c>
      <c r="F831" s="225" t="s">
        <v>127</v>
      </c>
      <c r="G831" s="225">
        <v>16.695</v>
      </c>
      <c r="H831" s="226">
        <f t="shared" si="181"/>
        <v>16.695</v>
      </c>
    </row>
    <row r="832" spans="2:8">
      <c r="B832" s="45" t="s">
        <v>232</v>
      </c>
      <c r="C832" s="188"/>
      <c r="D832" s="225" t="s">
        <v>127</v>
      </c>
      <c r="E832" s="225" t="s">
        <v>127</v>
      </c>
      <c r="F832" s="225" t="s">
        <v>127</v>
      </c>
      <c r="G832" s="225">
        <v>0</v>
      </c>
      <c r="H832" s="226">
        <f>SUM(D832:G832)</f>
        <v>0</v>
      </c>
    </row>
    <row r="833" spans="2:8">
      <c r="B833" s="371" t="s">
        <v>94</v>
      </c>
      <c r="C833" s="21"/>
      <c r="D833" s="225">
        <v>18.213000000000001</v>
      </c>
      <c r="E833" s="225">
        <v>0</v>
      </c>
      <c r="F833" s="225">
        <v>0</v>
      </c>
      <c r="G833" s="225">
        <v>0</v>
      </c>
      <c r="H833" s="226">
        <f>SUM(D833:G833)</f>
        <v>18.213000000000001</v>
      </c>
    </row>
    <row r="834" spans="2:8" ht="12.75">
      <c r="B834" s="20" t="s">
        <v>19</v>
      </c>
      <c r="C834" s="20"/>
      <c r="D834" s="225">
        <v>0</v>
      </c>
      <c r="E834" s="225">
        <v>0</v>
      </c>
      <c r="F834" s="225">
        <v>0</v>
      </c>
      <c r="G834" s="225">
        <v>7.3570000000000002</v>
      </c>
      <c r="H834" s="226">
        <f t="shared" ref="H834:H838" si="182">SUM(D834:G834)</f>
        <v>7.3570000000000002</v>
      </c>
    </row>
    <row r="835" spans="2:8" ht="12.75">
      <c r="B835" s="15" t="s">
        <v>31</v>
      </c>
      <c r="C835" s="15"/>
      <c r="D835" s="227">
        <f>SUM(D825,D827:D828,D830:D834)</f>
        <v>112.16900000000001</v>
      </c>
      <c r="E835" s="227">
        <f>SUM(E825,E827:E828,E830:E834)</f>
        <v>52.027000000000001</v>
      </c>
      <c r="F835" s="227">
        <f>SUM(F825,F827:F828,F830:F834)</f>
        <v>5.6939999999999991</v>
      </c>
      <c r="G835" s="227">
        <f>SUM(G825,G827:G828,G830:G834)</f>
        <v>-2.7899999999999983</v>
      </c>
      <c r="H835" s="227">
        <f t="shared" si="182"/>
        <v>167.10000000000002</v>
      </c>
    </row>
    <row r="836" spans="2:8" ht="12.75">
      <c r="B836" s="24" t="s">
        <v>45</v>
      </c>
      <c r="C836" s="24"/>
      <c r="D836" s="226">
        <f>-D827</f>
        <v>-48.969000000000001</v>
      </c>
      <c r="E836" s="226">
        <f t="shared" ref="E836:G836" si="183">-E827</f>
        <v>-46.518999999999998</v>
      </c>
      <c r="F836" s="226">
        <f t="shared" si="183"/>
        <v>-11.685</v>
      </c>
      <c r="G836" s="226">
        <f t="shared" si="183"/>
        <v>-91.7</v>
      </c>
      <c r="H836" s="226">
        <f t="shared" si="182"/>
        <v>-198.87299999999999</v>
      </c>
    </row>
    <row r="837" spans="2:8" ht="12.75">
      <c r="B837" s="376" t="s">
        <v>222</v>
      </c>
      <c r="C837" s="24"/>
      <c r="D837" s="225">
        <v>-0.68600000000000005</v>
      </c>
      <c r="E837" s="225">
        <v>0</v>
      </c>
      <c r="F837" s="225">
        <v>0</v>
      </c>
      <c r="G837" s="225">
        <v>0</v>
      </c>
      <c r="H837" s="226">
        <f t="shared" si="182"/>
        <v>-0.68600000000000005</v>
      </c>
    </row>
    <row r="838" spans="2:8">
      <c r="B838" s="376" t="s">
        <v>233</v>
      </c>
      <c r="C838" s="24"/>
      <c r="D838" s="225" t="s">
        <v>127</v>
      </c>
      <c r="E838" s="225" t="s">
        <v>127</v>
      </c>
      <c r="F838" s="225" t="s">
        <v>127</v>
      </c>
      <c r="G838" s="225">
        <v>0</v>
      </c>
      <c r="H838" s="226">
        <f t="shared" si="182"/>
        <v>0</v>
      </c>
    </row>
    <row r="839" spans="2:8" ht="12.75">
      <c r="B839" s="24" t="s">
        <v>47</v>
      </c>
      <c r="C839" s="24"/>
      <c r="D839" s="225" t="s">
        <v>127</v>
      </c>
      <c r="E839" s="225" t="s">
        <v>127</v>
      </c>
      <c r="F839" s="225" t="s">
        <v>127</v>
      </c>
      <c r="G839" s="225" t="s">
        <v>127</v>
      </c>
      <c r="H839" s="226"/>
    </row>
    <row r="840" spans="2:8">
      <c r="B840" s="375" t="s">
        <v>96</v>
      </c>
      <c r="C840" s="19"/>
      <c r="D840" s="225">
        <v>2.9380000000000002</v>
      </c>
      <c r="E840" s="225">
        <v>2.8610000000000002</v>
      </c>
      <c r="F840" s="225">
        <v>1.1359999999999999</v>
      </c>
      <c r="G840" s="225">
        <v>11.553000000000001</v>
      </c>
      <c r="H840" s="226">
        <f t="shared" ref="H840:H841" si="184">SUM(D840:G840)</f>
        <v>18.488</v>
      </c>
    </row>
    <row r="841" spans="2:8">
      <c r="B841" s="375" t="s">
        <v>89</v>
      </c>
      <c r="C841" s="19"/>
      <c r="D841" s="225"/>
      <c r="E841" s="225"/>
      <c r="F841" s="225"/>
      <c r="G841" s="225">
        <v>8.5860000000000003</v>
      </c>
      <c r="H841" s="226">
        <f t="shared" si="184"/>
        <v>8.5860000000000003</v>
      </c>
    </row>
    <row r="842" spans="2:8">
      <c r="B842" s="375" t="s">
        <v>90</v>
      </c>
      <c r="C842" s="19"/>
      <c r="D842" s="225" t="s">
        <v>127</v>
      </c>
      <c r="E842" s="225" t="s">
        <v>127</v>
      </c>
      <c r="F842" s="225" t="s">
        <v>127</v>
      </c>
      <c r="G842" s="225">
        <v>17.827000000000002</v>
      </c>
      <c r="H842" s="226">
        <f>SUM(D842:G842)</f>
        <v>17.827000000000002</v>
      </c>
    </row>
    <row r="843" spans="2:8">
      <c r="B843" s="45" t="s">
        <v>231</v>
      </c>
      <c r="C843" s="187"/>
      <c r="D843" s="225" t="s">
        <v>127</v>
      </c>
      <c r="E843" s="225" t="s">
        <v>127</v>
      </c>
      <c r="F843" s="225" t="s">
        <v>127</v>
      </c>
      <c r="G843" s="225">
        <v>1.7410000000000001</v>
      </c>
      <c r="H843" s="226">
        <f>SUM(D843:G843)</f>
        <v>1.7410000000000001</v>
      </c>
    </row>
    <row r="844" spans="2:8" ht="12.75">
      <c r="B844" s="19" t="s">
        <v>19</v>
      </c>
      <c r="C844" s="19"/>
      <c r="D844" s="225">
        <v>0</v>
      </c>
      <c r="E844" s="225">
        <v>0</v>
      </c>
      <c r="F844" s="225">
        <v>0</v>
      </c>
      <c r="G844" s="225">
        <v>10.220000000000001</v>
      </c>
      <c r="H844" s="226">
        <f t="shared" ref="H844:H845" si="185">SUM(D844:G844)</f>
        <v>10.220000000000001</v>
      </c>
    </row>
    <row r="845" spans="2:8" ht="12.75">
      <c r="B845" s="15" t="s">
        <v>2</v>
      </c>
      <c r="C845" s="15"/>
      <c r="D845" s="22">
        <f>SUM(D835:D844)</f>
        <v>65.452000000000012</v>
      </c>
      <c r="E845" s="22">
        <f>SUM(E835,E836:E838,E840:E844)</f>
        <v>8.3690000000000033</v>
      </c>
      <c r="F845" s="22">
        <f>SUM(F835,F836:F838,F840:F844)</f>
        <v>-4.8550000000000013</v>
      </c>
      <c r="G845" s="22">
        <f>SUM(G835,G836:G838,G840:G844)</f>
        <v>-44.563000000000002</v>
      </c>
      <c r="H845" s="22">
        <f t="shared" si="185"/>
        <v>24.403000000000006</v>
      </c>
    </row>
    <row r="846" spans="2:8" ht="12.75">
      <c r="B846" s="3" t="s">
        <v>145</v>
      </c>
      <c r="D846" s="55"/>
      <c r="E846" s="55"/>
      <c r="F846" s="55"/>
      <c r="G846" s="55"/>
      <c r="H846" s="55"/>
    </row>
    <row r="847" spans="2:8">
      <c r="B847" s="370" t="s">
        <v>96</v>
      </c>
      <c r="C847" s="20"/>
      <c r="D847" s="17">
        <v>25.266999999999999</v>
      </c>
      <c r="E847" s="17">
        <v>40.948</v>
      </c>
      <c r="F847" s="17">
        <v>11.602</v>
      </c>
      <c r="G847" s="17">
        <v>18.044</v>
      </c>
      <c r="H847" s="17">
        <f>SUM(D847:G847)</f>
        <v>95.861000000000004</v>
      </c>
    </row>
    <row r="848" spans="2:8">
      <c r="B848" s="371" t="s">
        <v>94</v>
      </c>
      <c r="C848" s="21"/>
      <c r="D848" s="17">
        <v>18.213000000000001</v>
      </c>
      <c r="E848" s="17"/>
      <c r="F848" s="17"/>
      <c r="G848" s="17"/>
      <c r="H848" s="17">
        <f>SUM(D848:G848)</f>
        <v>18.213000000000001</v>
      </c>
    </row>
    <row r="849" spans="2:8">
      <c r="B849" s="371" t="s">
        <v>87</v>
      </c>
      <c r="C849" s="21"/>
      <c r="D849" s="17"/>
      <c r="E849" s="17"/>
      <c r="F849" s="17"/>
      <c r="G849" s="17">
        <v>-16.800999999999998</v>
      </c>
      <c r="H849" s="17">
        <f>SUM(D849:G849)</f>
        <v>-16.800999999999998</v>
      </c>
    </row>
    <row r="850" spans="2:8" ht="13.5" thickBot="1">
      <c r="B850" s="203" t="s">
        <v>224</v>
      </c>
      <c r="C850" s="15"/>
      <c r="D850" s="25">
        <f>D845-D847-D848-D849</f>
        <v>21.972000000000016</v>
      </c>
      <c r="E850" s="25">
        <f t="shared" ref="E850:H850" si="186">E845-E847-E848-E849</f>
        <v>-32.578999999999994</v>
      </c>
      <c r="F850" s="25">
        <f t="shared" si="186"/>
        <v>-16.457000000000001</v>
      </c>
      <c r="G850" s="25">
        <f t="shared" si="186"/>
        <v>-45.805999999999997</v>
      </c>
      <c r="H850" s="25">
        <f t="shared" si="186"/>
        <v>-72.86999999999999</v>
      </c>
    </row>
    <row r="851" spans="2:8" ht="15" thickTop="1"/>
  </sheetData>
  <pageMargins left="0.7" right="0.7" top="0.75" bottom="0.75" header="0.3" footer="0.3"/>
  <pageSetup scale="48" fitToHeight="0" orientation="landscape" r:id="rId1"/>
  <headerFooter>
    <oddHeader>&amp;A</oddHeader>
    <oddFooter>&amp;L&amp;"-,Bold"Sabre Confidential&amp;C&amp;D&amp;RPage &amp;P</oddFooter>
  </headerFooter>
  <ignoredErrors>
    <ignoredError sqref="D768 E768:G768 H802" formula="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499984740745262"/>
    <pageSetUpPr fitToPage="1"/>
  </sheetPr>
  <dimension ref="B1:AT39"/>
  <sheetViews>
    <sheetView showGridLines="0" zoomScale="90" zoomScaleNormal="90" zoomScaleSheetLayoutView="100" workbookViewId="0">
      <pane xSplit="2" ySplit="4" topLeftCell="C5" activePane="bottomRight" state="frozen"/>
      <selection activeCell="AF24" sqref="AF24"/>
      <selection pane="topRight" activeCell="AF24" sqref="AF24"/>
      <selection pane="bottomLeft" activeCell="AF24" sqref="AF24"/>
      <selection pane="bottomRight" activeCell="G24" sqref="G24"/>
    </sheetView>
  </sheetViews>
  <sheetFormatPr defaultColWidth="9.140625" defaultRowHeight="12.75"/>
  <cols>
    <col min="1" max="1" width="3.7109375" style="3" customWidth="1"/>
    <col min="2" max="2" width="72.140625" style="3" customWidth="1"/>
    <col min="3" max="3" width="5.28515625" style="3" customWidth="1"/>
    <col min="4" max="4" width="13.140625" style="33" customWidth="1"/>
    <col min="5" max="5" width="10.7109375" style="33" customWidth="1"/>
    <col min="6" max="8" width="11.5703125" style="33" customWidth="1"/>
    <col min="9" max="10" width="12.140625" style="3" bestFit="1" customWidth="1"/>
    <col min="11" max="27" width="9.140625" style="60"/>
    <col min="28" max="29" width="9.28515625" style="60" bestFit="1" customWidth="1"/>
    <col min="30" max="31" width="9.85546875" style="60" bestFit="1" customWidth="1"/>
    <col min="32" max="35" width="9.28515625" style="60" bestFit="1" customWidth="1"/>
    <col min="36" max="36" width="9.85546875" style="60" bestFit="1" customWidth="1"/>
    <col min="37" max="40" width="9.28515625" style="60" bestFit="1" customWidth="1"/>
    <col min="41" max="41" width="9.85546875" style="60" bestFit="1" customWidth="1"/>
    <col min="42" max="45" width="9.28515625" style="60" bestFit="1" customWidth="1"/>
    <col min="46" max="46" width="10.85546875" style="184" bestFit="1" customWidth="1"/>
    <col min="47" max="16384" width="9.140625" style="3"/>
  </cols>
  <sheetData>
    <row r="1" spans="2:46">
      <c r="D1" s="315"/>
      <c r="E1" s="315"/>
      <c r="F1" s="315"/>
      <c r="G1" s="315"/>
      <c r="H1" s="315"/>
    </row>
    <row r="2" spans="2:46" ht="26.25">
      <c r="B2" s="5" t="s">
        <v>159</v>
      </c>
      <c r="C2" s="5"/>
      <c r="D2" s="5"/>
      <c r="E2" s="5"/>
      <c r="F2" s="315"/>
      <c r="G2" s="315"/>
      <c r="H2" s="295"/>
    </row>
    <row r="3" spans="2:46">
      <c r="B3" s="6" t="s">
        <v>20</v>
      </c>
      <c r="C3" s="6"/>
      <c r="D3" s="86"/>
      <c r="E3" s="86"/>
      <c r="F3" s="86"/>
      <c r="G3" s="86"/>
      <c r="H3" s="86"/>
    </row>
    <row r="4" spans="2:46" ht="15">
      <c r="B4" s="285" t="s">
        <v>55</v>
      </c>
      <c r="C4" s="285"/>
      <c r="D4" s="286"/>
      <c r="E4" s="286"/>
      <c r="F4" s="286"/>
      <c r="G4" s="286"/>
      <c r="H4" s="286"/>
      <c r="K4" s="314"/>
      <c r="L4" s="314"/>
      <c r="M4" s="314"/>
      <c r="N4" s="232"/>
      <c r="O4" s="232"/>
      <c r="P4" s="232"/>
      <c r="Q4" s="232"/>
      <c r="R4" s="314"/>
      <c r="S4" s="232"/>
      <c r="T4" s="232"/>
      <c r="U4" s="232"/>
      <c r="V4" s="232"/>
      <c r="W4" s="314"/>
      <c r="X4" s="232"/>
      <c r="Y4" s="232"/>
      <c r="Z4" s="232"/>
      <c r="AB4" s="314"/>
      <c r="AC4" s="314"/>
      <c r="AD4" s="314"/>
      <c r="AE4" s="314"/>
      <c r="AF4" s="232"/>
      <c r="AG4" s="232"/>
      <c r="AH4" s="232"/>
      <c r="AI4" s="232"/>
      <c r="AJ4" s="314"/>
      <c r="AK4" s="232"/>
      <c r="AL4" s="232"/>
      <c r="AM4" s="232"/>
      <c r="AN4" s="232"/>
      <c r="AO4" s="314"/>
      <c r="AP4" s="232"/>
      <c r="AQ4" s="232"/>
      <c r="AR4" s="232"/>
      <c r="AS4" s="232"/>
      <c r="AT4" s="313"/>
    </row>
    <row r="5" spans="2:46">
      <c r="C5" s="352"/>
      <c r="D5" s="60"/>
      <c r="E5" s="60"/>
      <c r="F5" s="60"/>
      <c r="G5" s="60"/>
      <c r="H5" s="60"/>
    </row>
    <row r="6" spans="2:46">
      <c r="D6" s="377" t="s">
        <v>198</v>
      </c>
      <c r="E6" s="377"/>
      <c r="F6" s="377"/>
      <c r="G6" s="377"/>
      <c r="H6" s="377"/>
      <c r="I6" s="377"/>
      <c r="J6" s="60"/>
    </row>
    <row r="7" spans="2:46" ht="21" customHeight="1">
      <c r="B7" s="12" t="s">
        <v>27</v>
      </c>
      <c r="C7" s="12"/>
      <c r="D7" s="286" t="s">
        <v>156</v>
      </c>
      <c r="E7" s="286" t="s">
        <v>157</v>
      </c>
      <c r="F7" s="286" t="s">
        <v>68</v>
      </c>
      <c r="G7" s="286" t="s">
        <v>102</v>
      </c>
      <c r="H7" s="286" t="s">
        <v>146</v>
      </c>
      <c r="I7" s="286" t="s">
        <v>189</v>
      </c>
      <c r="J7" s="286" t="s">
        <v>212</v>
      </c>
    </row>
    <row r="8" spans="2:46" ht="15" customHeight="1">
      <c r="B8" s="373" t="s">
        <v>114</v>
      </c>
      <c r="C8" s="192"/>
      <c r="D8" s="168">
        <v>-137.19800000000001</v>
      </c>
      <c r="E8" s="168">
        <v>57.841999999999999</v>
      </c>
      <c r="F8" s="39">
        <v>545.48199999999997</v>
      </c>
      <c r="G8" s="39">
        <v>242.56200000000001</v>
      </c>
      <c r="H8" s="39">
        <v>242.53100000000001</v>
      </c>
      <c r="I8" s="39">
        <v>337.53099999999995</v>
      </c>
      <c r="J8" s="39">
        <v>158.59200000000001</v>
      </c>
      <c r="K8" s="39"/>
      <c r="L8" s="168"/>
      <c r="M8" s="55"/>
      <c r="N8" s="39"/>
      <c r="O8" s="39"/>
      <c r="P8" s="39"/>
      <c r="Q8" s="39"/>
      <c r="R8" s="55"/>
      <c r="S8" s="39"/>
      <c r="T8" s="39"/>
      <c r="U8" s="39"/>
      <c r="V8" s="39"/>
      <c r="W8" s="55"/>
      <c r="X8" s="39"/>
      <c r="Y8" s="39"/>
      <c r="Z8" s="39"/>
      <c r="AB8" s="299"/>
      <c r="AC8" s="299"/>
      <c r="AD8" s="312"/>
      <c r="AE8" s="298"/>
      <c r="AF8" s="299"/>
      <c r="AG8" s="299"/>
      <c r="AH8" s="299"/>
      <c r="AI8" s="299"/>
      <c r="AJ8" s="298"/>
      <c r="AK8" s="299"/>
      <c r="AL8" s="299"/>
      <c r="AM8" s="299"/>
      <c r="AN8" s="299"/>
      <c r="AO8" s="298"/>
      <c r="AP8" s="299"/>
      <c r="AQ8" s="299"/>
      <c r="AR8" s="299"/>
      <c r="AS8" s="299"/>
      <c r="AT8" s="300"/>
    </row>
    <row r="9" spans="2:46" ht="15" customHeight="1">
      <c r="B9" s="211" t="s">
        <v>115</v>
      </c>
      <c r="C9" s="193"/>
      <c r="D9" s="287">
        <v>149.697</v>
      </c>
      <c r="E9" s="287">
        <v>38.917999999999999</v>
      </c>
      <c r="F9" s="176">
        <v>-314.40800000000002</v>
      </c>
      <c r="G9" s="176">
        <v>-5.5490000000000004</v>
      </c>
      <c r="H9" s="176">
        <v>1.9319999999999997</v>
      </c>
      <c r="I9" s="176">
        <v>-1.7390000000000001</v>
      </c>
      <c r="J9" s="176">
        <v>1.766</v>
      </c>
      <c r="K9" s="176"/>
      <c r="L9" s="287"/>
      <c r="M9" s="175"/>
      <c r="N9" s="176"/>
      <c r="O9" s="176"/>
      <c r="P9" s="176"/>
      <c r="Q9" s="176"/>
      <c r="R9" s="175"/>
      <c r="S9" s="176"/>
      <c r="T9" s="176"/>
      <c r="U9" s="176"/>
      <c r="V9" s="176"/>
      <c r="W9" s="175"/>
      <c r="X9" s="176"/>
      <c r="Y9" s="176"/>
      <c r="Z9" s="176"/>
      <c r="AB9" s="301"/>
      <c r="AC9" s="301"/>
      <c r="AD9" s="303"/>
      <c r="AE9" s="302"/>
      <c r="AF9" s="301"/>
      <c r="AG9" s="301"/>
      <c r="AH9" s="301"/>
      <c r="AI9" s="301"/>
      <c r="AJ9" s="302"/>
      <c r="AK9" s="301"/>
      <c r="AL9" s="301"/>
      <c r="AM9" s="301"/>
      <c r="AN9" s="301"/>
      <c r="AO9" s="302"/>
      <c r="AP9" s="301"/>
      <c r="AQ9" s="301"/>
      <c r="AR9" s="301"/>
      <c r="AS9" s="301"/>
      <c r="AT9" s="300"/>
    </row>
    <row r="10" spans="2:46" ht="15" customHeight="1">
      <c r="B10" s="211" t="s">
        <v>117</v>
      </c>
      <c r="C10" s="193"/>
      <c r="D10" s="287">
        <v>2.863</v>
      </c>
      <c r="E10" s="287">
        <v>2.7320000000000002</v>
      </c>
      <c r="F10" s="176">
        <v>3.4810000000000003</v>
      </c>
      <c r="G10" s="176">
        <v>4.3770000000000007</v>
      </c>
      <c r="H10" s="176">
        <v>5.1129999999999995</v>
      </c>
      <c r="I10" s="176">
        <v>5.1289999999999996</v>
      </c>
      <c r="J10" s="176">
        <v>3.9540000000000002</v>
      </c>
      <c r="K10" s="176"/>
      <c r="L10" s="287"/>
      <c r="M10" s="175"/>
      <c r="N10" s="176"/>
      <c r="O10" s="176"/>
      <c r="P10" s="176"/>
      <c r="Q10" s="176"/>
      <c r="R10" s="175"/>
      <c r="S10" s="176"/>
      <c r="T10" s="176"/>
      <c r="U10" s="176"/>
      <c r="V10" s="176"/>
      <c r="W10" s="175"/>
      <c r="X10" s="176"/>
      <c r="Y10" s="176"/>
      <c r="Z10" s="176"/>
      <c r="AB10" s="301"/>
      <c r="AC10" s="301"/>
      <c r="AD10" s="303"/>
      <c r="AE10" s="302"/>
      <c r="AF10" s="301"/>
      <c r="AG10" s="301"/>
      <c r="AH10" s="301"/>
      <c r="AI10" s="301"/>
      <c r="AJ10" s="302"/>
      <c r="AK10" s="301"/>
      <c r="AL10" s="301"/>
      <c r="AM10" s="301"/>
      <c r="AN10" s="301"/>
      <c r="AO10" s="302"/>
      <c r="AP10" s="301"/>
      <c r="AQ10" s="301"/>
      <c r="AR10" s="301"/>
      <c r="AS10" s="301"/>
      <c r="AT10" s="300"/>
    </row>
    <row r="11" spans="2:46" ht="15" customHeight="1">
      <c r="B11" s="211" t="s">
        <v>78</v>
      </c>
      <c r="C11" s="193"/>
      <c r="D11" s="287">
        <v>36.704000000000001</v>
      </c>
      <c r="E11" s="287">
        <v>11.381</v>
      </c>
      <c r="F11" s="176">
        <v>0</v>
      </c>
      <c r="G11" s="176">
        <v>0</v>
      </c>
      <c r="H11" s="176">
        <v>0</v>
      </c>
      <c r="I11" s="176">
        <v>0</v>
      </c>
      <c r="J11" s="176">
        <v>0</v>
      </c>
      <c r="K11" s="176"/>
      <c r="L11" s="287"/>
      <c r="M11" s="175"/>
      <c r="N11" s="176"/>
      <c r="O11" s="176"/>
      <c r="P11" s="176"/>
      <c r="Q11" s="176"/>
      <c r="R11" s="175"/>
      <c r="S11" s="176"/>
      <c r="T11" s="176"/>
      <c r="U11" s="176"/>
      <c r="V11" s="176"/>
      <c r="W11" s="175"/>
      <c r="X11" s="176"/>
      <c r="Y11" s="176"/>
      <c r="Z11" s="176"/>
      <c r="AB11" s="301"/>
      <c r="AC11" s="301"/>
      <c r="AD11" s="303"/>
      <c r="AE11" s="302"/>
      <c r="AF11" s="301"/>
      <c r="AG11" s="301"/>
      <c r="AH11" s="301"/>
      <c r="AI11" s="301"/>
      <c r="AJ11" s="302"/>
      <c r="AK11" s="301"/>
      <c r="AL11" s="301"/>
      <c r="AM11" s="301"/>
      <c r="AN11" s="301"/>
      <c r="AO11" s="302"/>
      <c r="AP11" s="301"/>
      <c r="AQ11" s="301"/>
      <c r="AR11" s="301"/>
      <c r="AS11" s="301"/>
      <c r="AT11" s="310"/>
    </row>
    <row r="12" spans="2:46" ht="15" customHeight="1">
      <c r="B12" s="94" t="s">
        <v>113</v>
      </c>
      <c r="C12" s="94"/>
      <c r="D12" s="22">
        <f t="shared" ref="D12:I12" si="0">SUM(D8:D11)</f>
        <v>52.065999999999995</v>
      </c>
      <c r="E12" s="22">
        <f t="shared" si="0"/>
        <v>110.87299999999999</v>
      </c>
      <c r="F12" s="22">
        <f t="shared" si="0"/>
        <v>234.55499999999995</v>
      </c>
      <c r="G12" s="22">
        <f t="shared" si="0"/>
        <v>241.39000000000001</v>
      </c>
      <c r="H12" s="22">
        <f t="shared" si="0"/>
        <v>249.57599999999999</v>
      </c>
      <c r="I12" s="22">
        <f t="shared" si="0"/>
        <v>340.92099999999999</v>
      </c>
      <c r="J12" s="22">
        <f t="shared" ref="J12" si="1">SUM(J8:J11)</f>
        <v>164.31200000000001</v>
      </c>
      <c r="K12" s="55"/>
      <c r="L12" s="55"/>
      <c r="M12" s="55"/>
      <c r="N12" s="55"/>
      <c r="O12" s="55"/>
      <c r="P12" s="55"/>
      <c r="Q12" s="55"/>
      <c r="R12" s="55"/>
      <c r="S12" s="55"/>
      <c r="T12" s="55"/>
      <c r="U12" s="55"/>
      <c r="V12" s="55"/>
      <c r="W12" s="55"/>
      <c r="X12" s="55"/>
      <c r="Y12" s="55"/>
      <c r="Z12" s="55"/>
      <c r="AB12" s="298"/>
      <c r="AC12" s="298"/>
      <c r="AD12" s="298"/>
      <c r="AE12" s="298"/>
      <c r="AF12" s="298"/>
      <c r="AG12" s="298"/>
      <c r="AH12" s="298"/>
      <c r="AI12" s="298"/>
      <c r="AJ12" s="298"/>
      <c r="AK12" s="298"/>
      <c r="AL12" s="298"/>
      <c r="AM12" s="298"/>
      <c r="AN12" s="298"/>
      <c r="AO12" s="298"/>
      <c r="AP12" s="298"/>
      <c r="AQ12" s="298"/>
      <c r="AR12" s="298"/>
      <c r="AS12" s="298"/>
      <c r="AT12" s="297"/>
    </row>
    <row r="13" spans="2:46" s="15" customFormat="1" ht="15" customHeight="1">
      <c r="B13" s="41" t="s">
        <v>3</v>
      </c>
      <c r="C13" s="41"/>
      <c r="D13" s="289"/>
      <c r="E13" s="288"/>
      <c r="F13" s="288"/>
      <c r="G13" s="288"/>
      <c r="H13" s="288"/>
      <c r="I13" s="288"/>
      <c r="J13" s="288"/>
      <c r="K13" s="174"/>
      <c r="L13" s="311"/>
      <c r="M13" s="288"/>
      <c r="N13" s="174"/>
      <c r="O13" s="174"/>
      <c r="P13" s="174"/>
      <c r="Q13" s="174"/>
      <c r="R13" s="288"/>
      <c r="S13" s="174"/>
      <c r="T13" s="174"/>
      <c r="U13" s="174"/>
      <c r="V13" s="174"/>
      <c r="W13" s="288"/>
      <c r="X13" s="174"/>
      <c r="Y13" s="174"/>
      <c r="Z13" s="174"/>
      <c r="AA13" s="37"/>
      <c r="AB13" s="296"/>
      <c r="AC13" s="296"/>
      <c r="AD13" s="305"/>
      <c r="AE13" s="304"/>
      <c r="AF13" s="296"/>
      <c r="AG13" s="296"/>
      <c r="AH13" s="296"/>
      <c r="AI13" s="296"/>
      <c r="AJ13" s="304"/>
      <c r="AK13" s="296"/>
      <c r="AL13" s="296"/>
      <c r="AM13" s="296"/>
      <c r="AN13" s="296"/>
      <c r="AO13" s="304"/>
      <c r="AP13" s="296"/>
      <c r="AQ13" s="296"/>
      <c r="AR13" s="296"/>
      <c r="AS13" s="296"/>
      <c r="AT13" s="295"/>
    </row>
    <row r="14" spans="2:46" ht="15" customHeight="1">
      <c r="B14" s="45" t="s">
        <v>112</v>
      </c>
      <c r="C14" s="45"/>
      <c r="D14" s="225">
        <v>0</v>
      </c>
      <c r="E14" s="225">
        <v>0</v>
      </c>
      <c r="F14" s="176">
        <v>0</v>
      </c>
      <c r="G14" s="176">
        <v>0</v>
      </c>
      <c r="H14" s="176">
        <v>81.112000000000009</v>
      </c>
      <c r="I14" s="176">
        <v>0</v>
      </c>
      <c r="J14" s="176">
        <v>0</v>
      </c>
      <c r="K14" s="45"/>
      <c r="L14" s="67"/>
      <c r="M14" s="175"/>
      <c r="N14" s="175"/>
      <c r="O14" s="175"/>
      <c r="P14" s="175"/>
      <c r="Q14" s="175"/>
      <c r="R14" s="175"/>
      <c r="S14" s="175"/>
      <c r="T14" s="175"/>
      <c r="U14" s="175"/>
      <c r="V14" s="175"/>
      <c r="W14" s="175"/>
      <c r="X14" s="175"/>
      <c r="Y14" s="175"/>
      <c r="Z14" s="175"/>
      <c r="AB14" s="302"/>
      <c r="AC14" s="301"/>
      <c r="AD14" s="309"/>
      <c r="AE14" s="302"/>
      <c r="AF14" s="302"/>
      <c r="AG14" s="302"/>
      <c r="AH14" s="302"/>
      <c r="AI14" s="302"/>
      <c r="AJ14" s="302"/>
      <c r="AK14" s="302"/>
      <c r="AL14" s="302"/>
      <c r="AM14" s="302"/>
      <c r="AN14" s="302"/>
      <c r="AO14" s="302"/>
      <c r="AP14" s="302"/>
      <c r="AQ14" s="302"/>
      <c r="AR14" s="302"/>
      <c r="AS14" s="302"/>
      <c r="AT14" s="297"/>
    </row>
    <row r="15" spans="2:46" ht="15" customHeight="1">
      <c r="B15" s="45" t="s">
        <v>87</v>
      </c>
      <c r="C15" s="45"/>
      <c r="D15" s="225">
        <v>132.685</v>
      </c>
      <c r="E15" s="225">
        <v>99.382999999999996</v>
      </c>
      <c r="F15" s="176">
        <v>108.121</v>
      </c>
      <c r="G15" s="176">
        <v>143.42500000000001</v>
      </c>
      <c r="H15" s="176">
        <v>95.86</v>
      </c>
      <c r="I15" s="176">
        <v>68.007999999999996</v>
      </c>
      <c r="J15" s="176">
        <v>64.603999999999999</v>
      </c>
      <c r="K15" s="45"/>
      <c r="L15" s="287"/>
      <c r="M15" s="175"/>
      <c r="N15" s="176"/>
      <c r="O15" s="176"/>
      <c r="P15" s="176"/>
      <c r="Q15" s="176"/>
      <c r="R15" s="175"/>
      <c r="S15" s="176"/>
      <c r="T15" s="176"/>
      <c r="U15" s="176"/>
      <c r="V15" s="176"/>
      <c r="W15" s="175"/>
      <c r="X15" s="176"/>
      <c r="Y15" s="176"/>
      <c r="Z15" s="176"/>
      <c r="AB15" s="301"/>
      <c r="AC15" s="301"/>
      <c r="AD15" s="303"/>
      <c r="AE15" s="302"/>
      <c r="AF15" s="301"/>
      <c r="AG15" s="301"/>
      <c r="AH15" s="301"/>
      <c r="AI15" s="301"/>
      <c r="AJ15" s="302"/>
      <c r="AK15" s="301"/>
      <c r="AL15" s="301"/>
      <c r="AM15" s="301"/>
      <c r="AN15" s="301"/>
      <c r="AO15" s="302"/>
      <c r="AP15" s="301"/>
      <c r="AQ15" s="301"/>
      <c r="AR15" s="301"/>
      <c r="AS15" s="301"/>
      <c r="AT15" s="300"/>
    </row>
    <row r="16" spans="2:46" ht="15" customHeight="1">
      <c r="B16" s="45" t="s">
        <v>18</v>
      </c>
      <c r="C16" s="45"/>
      <c r="D16" s="225">
        <v>12.180999999999999</v>
      </c>
      <c r="E16" s="225">
        <v>33.537999999999997</v>
      </c>
      <c r="F16" s="176">
        <v>38.783000000000001</v>
      </c>
      <c r="G16" s="176">
        <v>3.6829999999999998</v>
      </c>
      <c r="H16" s="176">
        <v>1.012</v>
      </c>
      <c r="I16" s="176">
        <v>0.63300000000000001</v>
      </c>
      <c r="J16" s="176">
        <v>0</v>
      </c>
      <c r="K16" s="45"/>
      <c r="L16" s="287"/>
      <c r="M16" s="175"/>
      <c r="N16" s="176"/>
      <c r="O16" s="176"/>
      <c r="P16" s="176"/>
      <c r="Q16" s="176"/>
      <c r="R16" s="175"/>
      <c r="S16" s="176"/>
      <c r="T16" s="176"/>
      <c r="U16" s="176"/>
      <c r="V16" s="176"/>
      <c r="W16" s="175"/>
      <c r="X16" s="176"/>
      <c r="Y16" s="176"/>
      <c r="Z16" s="176"/>
      <c r="AB16" s="301"/>
      <c r="AC16" s="301"/>
      <c r="AD16" s="303"/>
      <c r="AE16" s="302"/>
      <c r="AF16" s="301"/>
      <c r="AG16" s="301"/>
      <c r="AH16" s="301"/>
      <c r="AI16" s="301"/>
      <c r="AJ16" s="302"/>
      <c r="AK16" s="301"/>
      <c r="AL16" s="301"/>
      <c r="AM16" s="301"/>
      <c r="AN16" s="301"/>
      <c r="AO16" s="302"/>
      <c r="AP16" s="301"/>
      <c r="AQ16" s="301"/>
      <c r="AR16" s="301"/>
      <c r="AS16" s="301"/>
      <c r="AT16" s="300"/>
    </row>
    <row r="17" spans="2:46" ht="15" customHeight="1">
      <c r="B17" s="45" t="s">
        <v>88</v>
      </c>
      <c r="C17" s="45"/>
      <c r="D17" s="225">
        <v>0.30499999999999972</v>
      </c>
      <c r="E17" s="225">
        <v>63.86</v>
      </c>
      <c r="F17" s="176">
        <v>-91.376999999999995</v>
      </c>
      <c r="G17" s="176">
        <v>-27.617000000000001</v>
      </c>
      <c r="H17" s="176">
        <v>-36.53</v>
      </c>
      <c r="I17" s="176">
        <v>8.5090000000000003</v>
      </c>
      <c r="J17" s="176">
        <v>9.4320000000000004</v>
      </c>
      <c r="K17" s="45"/>
      <c r="L17" s="287"/>
      <c r="M17" s="175"/>
      <c r="N17" s="176"/>
      <c r="O17" s="176"/>
      <c r="P17" s="176"/>
      <c r="Q17" s="176"/>
      <c r="R17" s="175"/>
      <c r="S17" s="176"/>
      <c r="T17" s="176"/>
      <c r="U17" s="176"/>
      <c r="V17" s="176"/>
      <c r="W17" s="175"/>
      <c r="X17" s="176"/>
      <c r="Y17" s="176"/>
      <c r="Z17" s="176"/>
      <c r="AB17" s="301"/>
      <c r="AC17" s="301"/>
      <c r="AD17" s="303"/>
      <c r="AE17" s="302"/>
      <c r="AF17" s="301"/>
      <c r="AG17" s="301"/>
      <c r="AH17" s="301"/>
      <c r="AI17" s="301"/>
      <c r="AJ17" s="302"/>
      <c r="AK17" s="301"/>
      <c r="AL17" s="301"/>
      <c r="AM17" s="301"/>
      <c r="AN17" s="301"/>
      <c r="AO17" s="302"/>
      <c r="AP17" s="301"/>
      <c r="AQ17" s="301"/>
      <c r="AR17" s="301"/>
      <c r="AS17" s="301"/>
      <c r="AT17" s="300"/>
    </row>
    <row r="18" spans="2:46" ht="15" customHeight="1">
      <c r="B18" s="45" t="s">
        <v>89</v>
      </c>
      <c r="C18" s="45"/>
      <c r="D18" s="225">
        <v>27.920999999999999</v>
      </c>
      <c r="E18" s="225">
        <v>10.469999999999999</v>
      </c>
      <c r="F18" s="176">
        <v>9.2560000000000002</v>
      </c>
      <c r="G18" s="176">
        <v>18.286000000000001</v>
      </c>
      <c r="H18" s="176">
        <v>23.975000000000001</v>
      </c>
      <c r="I18" s="176">
        <v>0</v>
      </c>
      <c r="J18" s="176">
        <v>-1.4551915228366852E-14</v>
      </c>
      <c r="K18" s="45"/>
      <c r="L18" s="67"/>
      <c r="M18" s="175"/>
      <c r="N18" s="175"/>
      <c r="O18" s="175"/>
      <c r="P18" s="175"/>
      <c r="Q18" s="175"/>
      <c r="R18" s="175"/>
      <c r="S18" s="175"/>
      <c r="T18" s="175"/>
      <c r="U18" s="175"/>
      <c r="V18" s="175"/>
      <c r="W18" s="175"/>
      <c r="X18" s="175"/>
      <c r="Y18" s="175"/>
      <c r="Z18" s="175"/>
      <c r="AB18" s="302"/>
      <c r="AC18" s="302"/>
      <c r="AD18" s="309"/>
      <c r="AE18" s="302"/>
      <c r="AF18" s="302"/>
      <c r="AG18" s="302"/>
      <c r="AH18" s="302"/>
      <c r="AI18" s="302"/>
      <c r="AJ18" s="302"/>
      <c r="AK18" s="302"/>
      <c r="AL18" s="302"/>
      <c r="AM18" s="302"/>
      <c r="AN18" s="302"/>
      <c r="AO18" s="302"/>
      <c r="AP18" s="302"/>
      <c r="AQ18" s="302"/>
      <c r="AR18" s="302"/>
      <c r="AS18" s="302"/>
      <c r="AT18" s="297"/>
    </row>
    <row r="19" spans="2:46" ht="15" customHeight="1">
      <c r="B19" s="45" t="s">
        <v>90</v>
      </c>
      <c r="C19" s="45"/>
      <c r="D19" s="225">
        <v>0</v>
      </c>
      <c r="E19" s="225">
        <v>0</v>
      </c>
      <c r="F19" s="176">
        <v>14.436999999999999</v>
      </c>
      <c r="G19" s="176">
        <v>0.77899999999999991</v>
      </c>
      <c r="H19" s="176">
        <v>0</v>
      </c>
      <c r="I19" s="176">
        <v>3.266</v>
      </c>
      <c r="J19" s="176">
        <v>41.036999999999992</v>
      </c>
      <c r="K19" s="45"/>
      <c r="L19" s="67"/>
      <c r="M19" s="175"/>
      <c r="N19" s="175"/>
      <c r="O19" s="175"/>
      <c r="P19" s="175"/>
      <c r="Q19" s="175"/>
      <c r="R19" s="175"/>
      <c r="S19" s="175"/>
      <c r="T19" s="175"/>
      <c r="U19" s="175"/>
      <c r="V19" s="175"/>
      <c r="W19" s="175"/>
      <c r="X19" s="175"/>
      <c r="Y19" s="175"/>
      <c r="Z19" s="175"/>
      <c r="AB19" s="302"/>
      <c r="AC19" s="302"/>
      <c r="AD19" s="309"/>
      <c r="AE19" s="302"/>
      <c r="AF19" s="302"/>
      <c r="AG19" s="302"/>
      <c r="AH19" s="302"/>
      <c r="AI19" s="302"/>
      <c r="AJ19" s="302"/>
      <c r="AK19" s="302"/>
      <c r="AL19" s="302"/>
      <c r="AM19" s="302"/>
      <c r="AN19" s="302"/>
      <c r="AO19" s="302"/>
      <c r="AP19" s="302"/>
      <c r="AQ19" s="302"/>
      <c r="AR19" s="302"/>
      <c r="AS19" s="302"/>
      <c r="AT19" s="308"/>
    </row>
    <row r="20" spans="2:46" ht="15" customHeight="1">
      <c r="B20" s="45" t="s">
        <v>230</v>
      </c>
      <c r="C20" s="45"/>
      <c r="D20" s="225">
        <v>18.513999999999999</v>
      </c>
      <c r="E20" s="225">
        <v>14.144</v>
      </c>
      <c r="F20" s="176">
        <v>16.709</v>
      </c>
      <c r="G20" s="176">
        <v>46.994999999999997</v>
      </c>
      <c r="H20" s="176">
        <v>-35.506999999999998</v>
      </c>
      <c r="I20" s="176">
        <v>8.3230000000000004</v>
      </c>
      <c r="J20" s="176">
        <v>-24.578999999999997</v>
      </c>
      <c r="K20" s="45"/>
      <c r="L20" s="67"/>
      <c r="M20" s="175"/>
      <c r="N20" s="175"/>
      <c r="O20" s="175"/>
      <c r="P20" s="175"/>
      <c r="Q20" s="175"/>
      <c r="R20" s="175"/>
      <c r="S20" s="175"/>
      <c r="T20" s="175"/>
      <c r="U20" s="175"/>
      <c r="V20" s="175"/>
      <c r="W20" s="175"/>
      <c r="X20" s="175"/>
      <c r="Y20" s="175"/>
      <c r="Z20" s="175"/>
      <c r="AB20" s="302"/>
      <c r="AC20" s="302"/>
      <c r="AD20" s="309"/>
      <c r="AE20" s="302"/>
      <c r="AF20" s="302"/>
      <c r="AG20" s="302"/>
      <c r="AH20" s="302"/>
      <c r="AI20" s="302"/>
      <c r="AJ20" s="302"/>
      <c r="AK20" s="302"/>
      <c r="AL20" s="302"/>
      <c r="AM20" s="302"/>
      <c r="AN20" s="302"/>
      <c r="AO20" s="302"/>
      <c r="AP20" s="302"/>
      <c r="AQ20" s="302"/>
      <c r="AR20" s="302"/>
      <c r="AS20" s="302"/>
      <c r="AT20" s="297"/>
    </row>
    <row r="21" spans="2:46" ht="15" customHeight="1">
      <c r="B21" s="45" t="s">
        <v>19</v>
      </c>
      <c r="C21" s="45"/>
      <c r="D21" s="225">
        <v>3.3869999999999996</v>
      </c>
      <c r="E21" s="225">
        <v>20.094000000000001</v>
      </c>
      <c r="F21" s="176">
        <v>29.971000000000004</v>
      </c>
      <c r="G21" s="176">
        <v>48.524000000000001</v>
      </c>
      <c r="H21" s="176">
        <v>44.688999999999993</v>
      </c>
      <c r="I21" s="176">
        <v>57.262999999999998</v>
      </c>
      <c r="J21" s="176">
        <v>66.885000000000005</v>
      </c>
      <c r="K21" s="45"/>
      <c r="L21" s="67"/>
      <c r="M21" s="175"/>
      <c r="N21" s="175"/>
      <c r="O21" s="175"/>
      <c r="P21" s="175"/>
      <c r="Q21" s="175"/>
      <c r="R21" s="175"/>
      <c r="S21" s="175"/>
      <c r="T21" s="175"/>
      <c r="U21" s="175"/>
      <c r="V21" s="175"/>
      <c r="W21" s="175"/>
      <c r="X21" s="175"/>
      <c r="Y21" s="175"/>
      <c r="Z21" s="175"/>
      <c r="AB21" s="302"/>
      <c r="AC21" s="302"/>
      <c r="AD21" s="309"/>
      <c r="AE21" s="302"/>
      <c r="AF21" s="302"/>
      <c r="AG21" s="302"/>
      <c r="AH21" s="302"/>
      <c r="AI21" s="302"/>
      <c r="AJ21" s="302"/>
      <c r="AK21" s="302"/>
      <c r="AL21" s="302"/>
      <c r="AM21" s="302"/>
      <c r="AN21" s="302"/>
      <c r="AO21" s="302"/>
      <c r="AP21" s="302"/>
      <c r="AQ21" s="302"/>
      <c r="AR21" s="302"/>
      <c r="AS21" s="302"/>
      <c r="AT21" s="297"/>
    </row>
    <row r="22" spans="2:46" ht="15" customHeight="1">
      <c r="B22" s="45" t="s">
        <v>91</v>
      </c>
      <c r="C22" s="45"/>
      <c r="D22" s="225">
        <v>8.7609999999999992</v>
      </c>
      <c r="E22" s="225">
        <v>23.701000000000001</v>
      </c>
      <c r="F22" s="176">
        <v>0</v>
      </c>
      <c r="G22" s="176">
        <v>0</v>
      </c>
      <c r="H22" s="176">
        <v>0</v>
      </c>
      <c r="I22" s="176">
        <v>0</v>
      </c>
      <c r="J22" s="176">
        <v>0</v>
      </c>
      <c r="K22" s="47"/>
      <c r="L22" s="67"/>
      <c r="M22" s="175"/>
      <c r="N22" s="175"/>
      <c r="O22" s="175"/>
      <c r="P22" s="175"/>
      <c r="Q22" s="175"/>
      <c r="R22" s="175"/>
      <c r="S22" s="175"/>
      <c r="T22" s="175"/>
      <c r="U22" s="175"/>
      <c r="V22" s="175"/>
      <c r="W22" s="175"/>
      <c r="X22" s="175"/>
      <c r="Y22" s="175"/>
      <c r="Z22" s="175"/>
      <c r="AB22" s="302"/>
      <c r="AC22" s="302"/>
      <c r="AD22" s="309"/>
      <c r="AE22" s="302"/>
      <c r="AF22" s="302"/>
      <c r="AG22" s="302"/>
      <c r="AH22" s="302"/>
      <c r="AI22" s="302"/>
      <c r="AJ22" s="302"/>
      <c r="AK22" s="302"/>
      <c r="AL22" s="302"/>
      <c r="AM22" s="302"/>
      <c r="AN22" s="302"/>
      <c r="AO22" s="302"/>
      <c r="AP22" s="302"/>
      <c r="AQ22" s="302"/>
      <c r="AR22" s="302"/>
      <c r="AS22" s="302"/>
      <c r="AT22" s="308"/>
    </row>
    <row r="23" spans="2:46" ht="15" customHeight="1">
      <c r="B23" s="47" t="s">
        <v>234</v>
      </c>
      <c r="C23" s="47"/>
      <c r="D23" s="225">
        <v>-73.632999999999996</v>
      </c>
      <c r="E23" s="225">
        <v>-143.58600000000001</v>
      </c>
      <c r="F23" s="176">
        <v>-52.383000000000003</v>
      </c>
      <c r="G23" s="176">
        <v>-104.52799999999999</v>
      </c>
      <c r="H23" s="176">
        <v>-34.068999999999996</v>
      </c>
      <c r="I23" s="176">
        <v>-59.353000000000002</v>
      </c>
      <c r="J23" s="176">
        <v>-42.475999999999999</v>
      </c>
      <c r="K23" s="176"/>
      <c r="L23" s="287"/>
      <c r="M23" s="175"/>
      <c r="N23" s="176"/>
      <c r="O23" s="176"/>
      <c r="P23" s="176"/>
      <c r="Q23" s="176"/>
      <c r="R23" s="175"/>
      <c r="S23" s="176"/>
      <c r="T23" s="176"/>
      <c r="U23" s="176"/>
      <c r="V23" s="176"/>
      <c r="W23" s="175"/>
      <c r="X23" s="176"/>
      <c r="Y23" s="176"/>
      <c r="Z23" s="176"/>
      <c r="AB23" s="301"/>
      <c r="AC23" s="301"/>
      <c r="AD23" s="303"/>
      <c r="AE23" s="302"/>
      <c r="AF23" s="301"/>
      <c r="AG23" s="301"/>
      <c r="AH23" s="301"/>
      <c r="AI23" s="301"/>
      <c r="AJ23" s="302"/>
      <c r="AK23" s="301"/>
      <c r="AL23" s="301"/>
      <c r="AM23" s="301"/>
      <c r="AN23" s="301"/>
      <c r="AO23" s="302"/>
      <c r="AP23" s="301"/>
      <c r="AQ23" s="301"/>
      <c r="AR23" s="301"/>
      <c r="AS23" s="301"/>
      <c r="AT23" s="300"/>
    </row>
    <row r="24" spans="2:46" ht="15" customHeight="1">
      <c r="B24" s="48" t="s">
        <v>71</v>
      </c>
      <c r="C24" s="48"/>
      <c r="D24" s="58">
        <f t="shared" ref="D24:J24" si="2">D12+SUM(D14:D23)</f>
        <v>182.18700000000004</v>
      </c>
      <c r="E24" s="58">
        <f t="shared" si="2"/>
        <v>232.47699999999998</v>
      </c>
      <c r="F24" s="58">
        <f t="shared" si="2"/>
        <v>308.07199999999995</v>
      </c>
      <c r="G24" s="58">
        <f t="shared" si="2"/>
        <v>370.93700000000001</v>
      </c>
      <c r="H24" s="58">
        <f t="shared" si="2"/>
        <v>390.11799999999999</v>
      </c>
      <c r="I24" s="58">
        <f t="shared" si="2"/>
        <v>427.57</v>
      </c>
      <c r="J24" s="58">
        <f t="shared" si="2"/>
        <v>279.21500000000003</v>
      </c>
      <c r="K24" s="198"/>
      <c r="L24" s="198"/>
      <c r="M24" s="55"/>
      <c r="N24" s="198"/>
      <c r="O24" s="198"/>
      <c r="P24" s="198"/>
      <c r="Q24" s="198"/>
      <c r="R24" s="55"/>
      <c r="S24" s="198"/>
      <c r="T24" s="198"/>
      <c r="U24" s="198"/>
      <c r="V24" s="198"/>
      <c r="W24" s="55"/>
      <c r="X24" s="198"/>
      <c r="Y24" s="198"/>
      <c r="Z24" s="198"/>
      <c r="AB24" s="307"/>
      <c r="AC24" s="307"/>
      <c r="AD24" s="307"/>
      <c r="AE24" s="298"/>
      <c r="AF24" s="307"/>
      <c r="AG24" s="307"/>
      <c r="AH24" s="307"/>
      <c r="AI24" s="307"/>
      <c r="AJ24" s="298"/>
      <c r="AK24" s="307"/>
      <c r="AL24" s="307"/>
      <c r="AM24" s="307"/>
      <c r="AN24" s="307"/>
      <c r="AO24" s="298"/>
      <c r="AP24" s="307"/>
      <c r="AQ24" s="307"/>
      <c r="AR24" s="307"/>
      <c r="AS24" s="307"/>
      <c r="AT24" s="306"/>
    </row>
    <row r="25" spans="2:46" s="15" customFormat="1" ht="15" customHeight="1">
      <c r="B25" s="41" t="s">
        <v>3</v>
      </c>
      <c r="C25" s="41"/>
      <c r="D25" s="289"/>
      <c r="E25" s="288"/>
      <c r="F25" s="288"/>
      <c r="G25" s="288"/>
      <c r="H25" s="288"/>
      <c r="I25" s="288"/>
      <c r="J25" s="288"/>
      <c r="K25" s="174"/>
      <c r="L25" s="278"/>
      <c r="M25" s="288"/>
      <c r="N25" s="174"/>
      <c r="O25" s="174"/>
      <c r="P25" s="174"/>
      <c r="Q25" s="174"/>
      <c r="R25" s="288"/>
      <c r="S25" s="174"/>
      <c r="T25" s="174"/>
      <c r="U25" s="174"/>
      <c r="V25" s="174"/>
      <c r="W25" s="288"/>
      <c r="X25" s="174"/>
      <c r="Y25" s="174"/>
      <c r="Z25" s="174"/>
      <c r="AA25" s="37"/>
      <c r="AB25" s="296"/>
      <c r="AC25" s="296"/>
      <c r="AD25" s="305"/>
      <c r="AE25" s="304"/>
      <c r="AF25" s="296"/>
      <c r="AG25" s="296"/>
      <c r="AH25" s="296"/>
      <c r="AI25" s="296"/>
      <c r="AJ25" s="304"/>
      <c r="AK25" s="296"/>
      <c r="AL25" s="296"/>
      <c r="AM25" s="296"/>
      <c r="AN25" s="296"/>
      <c r="AO25" s="304"/>
      <c r="AP25" s="296"/>
      <c r="AQ25" s="296"/>
      <c r="AR25" s="296"/>
      <c r="AS25" s="296"/>
      <c r="AT25" s="295"/>
    </row>
    <row r="26" spans="2:46" ht="15" customHeight="1">
      <c r="B26" s="45" t="s">
        <v>92</v>
      </c>
      <c r="C26" s="45"/>
      <c r="D26" s="225">
        <v>123.414</v>
      </c>
      <c r="E26" s="176">
        <v>157.59200000000001</v>
      </c>
      <c r="F26" s="176">
        <v>213.52</v>
      </c>
      <c r="G26" s="176">
        <v>233.303</v>
      </c>
      <c r="H26" s="176">
        <v>264.88</v>
      </c>
      <c r="I26" s="176">
        <v>303.61199999999997</v>
      </c>
      <c r="J26" s="176">
        <v>310.57299999999998</v>
      </c>
      <c r="K26" s="176"/>
      <c r="L26" s="287"/>
      <c r="M26" s="175"/>
      <c r="N26" s="176"/>
      <c r="O26" s="176"/>
      <c r="P26" s="176"/>
      <c r="Q26" s="176"/>
      <c r="R26" s="175"/>
      <c r="S26" s="176"/>
      <c r="T26" s="176"/>
      <c r="U26" s="176"/>
      <c r="V26" s="176"/>
      <c r="W26" s="175"/>
      <c r="X26" s="176"/>
      <c r="Y26" s="176"/>
      <c r="Z26" s="176"/>
      <c r="AB26" s="301"/>
      <c r="AC26" s="301"/>
      <c r="AD26" s="303"/>
      <c r="AE26" s="302"/>
      <c r="AF26" s="301"/>
      <c r="AG26" s="301"/>
      <c r="AH26" s="301"/>
      <c r="AI26" s="301"/>
      <c r="AJ26" s="302"/>
      <c r="AK26" s="301"/>
      <c r="AL26" s="301"/>
      <c r="AM26" s="301"/>
      <c r="AN26" s="301"/>
      <c r="AO26" s="302"/>
      <c r="AP26" s="301"/>
      <c r="AQ26" s="301"/>
      <c r="AR26" s="301"/>
      <c r="AS26" s="301"/>
      <c r="AT26" s="300"/>
    </row>
    <row r="27" spans="2:46" ht="15" customHeight="1">
      <c r="B27" s="45" t="s">
        <v>93</v>
      </c>
      <c r="C27" s="45"/>
      <c r="D27" s="225">
        <v>34.143000000000001</v>
      </c>
      <c r="E27" s="176">
        <v>35.859000000000002</v>
      </c>
      <c r="F27" s="176">
        <v>31.440999999999999</v>
      </c>
      <c r="G27" s="176">
        <v>37.257999999999996</v>
      </c>
      <c r="H27" s="176">
        <v>40.131</v>
      </c>
      <c r="I27" s="176">
        <v>41.724000000000004</v>
      </c>
      <c r="J27" s="176">
        <v>39.444000000000003</v>
      </c>
      <c r="K27" s="176"/>
      <c r="L27" s="287"/>
      <c r="M27" s="175"/>
      <c r="N27" s="176"/>
      <c r="O27" s="176"/>
      <c r="P27" s="176"/>
      <c r="Q27" s="176"/>
      <c r="R27" s="175"/>
      <c r="S27" s="176"/>
      <c r="T27" s="176"/>
      <c r="U27" s="176"/>
      <c r="V27" s="176"/>
      <c r="W27" s="175"/>
      <c r="X27" s="176"/>
      <c r="Y27" s="176"/>
      <c r="Z27" s="176"/>
      <c r="AB27" s="301"/>
      <c r="AC27" s="301"/>
      <c r="AD27" s="303"/>
      <c r="AE27" s="302"/>
      <c r="AF27" s="301"/>
      <c r="AG27" s="301"/>
      <c r="AH27" s="301"/>
      <c r="AI27" s="301"/>
      <c r="AJ27" s="302"/>
      <c r="AK27" s="301"/>
      <c r="AL27" s="301"/>
      <c r="AM27" s="301"/>
      <c r="AN27" s="301"/>
      <c r="AO27" s="302"/>
      <c r="AP27" s="301"/>
      <c r="AQ27" s="301"/>
      <c r="AR27" s="301"/>
      <c r="AS27" s="301"/>
      <c r="AT27" s="300"/>
    </row>
    <row r="28" spans="2:46" ht="15" customHeight="1">
      <c r="B28" s="45" t="s">
        <v>94</v>
      </c>
      <c r="C28" s="45"/>
      <c r="D28" s="16">
        <v>36.649000000000001</v>
      </c>
      <c r="E28" s="16">
        <v>45.357999999999997</v>
      </c>
      <c r="F28" s="16">
        <v>43.521000000000001</v>
      </c>
      <c r="G28" s="16">
        <v>55.724000000000004</v>
      </c>
      <c r="H28" s="16">
        <v>67.411000000000001</v>
      </c>
      <c r="I28" s="16">
        <v>77.622</v>
      </c>
      <c r="J28" s="16">
        <v>82.935000000000002</v>
      </c>
      <c r="K28" s="175"/>
      <c r="L28" s="175"/>
      <c r="M28" s="175"/>
      <c r="N28" s="175"/>
      <c r="O28" s="175"/>
      <c r="P28" s="175"/>
      <c r="Q28" s="175"/>
      <c r="R28" s="175"/>
      <c r="S28" s="175"/>
      <c r="T28" s="175"/>
      <c r="U28" s="175"/>
      <c r="V28" s="175"/>
      <c r="W28" s="175"/>
      <c r="X28" s="175"/>
      <c r="Y28" s="175"/>
      <c r="Z28" s="175"/>
      <c r="AB28" s="302"/>
      <c r="AC28" s="302"/>
      <c r="AD28" s="302"/>
      <c r="AE28" s="302"/>
      <c r="AF28" s="302"/>
      <c r="AG28" s="302"/>
      <c r="AH28" s="302"/>
      <c r="AI28" s="302"/>
      <c r="AJ28" s="302"/>
      <c r="AK28" s="302"/>
      <c r="AL28" s="302"/>
      <c r="AM28" s="302"/>
      <c r="AN28" s="302"/>
      <c r="AO28" s="302"/>
      <c r="AP28" s="302"/>
      <c r="AQ28" s="302"/>
      <c r="AR28" s="302"/>
      <c r="AS28" s="302"/>
      <c r="AT28" s="297"/>
    </row>
    <row r="29" spans="2:46" ht="15" customHeight="1">
      <c r="B29" s="45" t="s">
        <v>14</v>
      </c>
      <c r="C29" s="45"/>
      <c r="D29" s="225">
        <v>274.68900000000002</v>
      </c>
      <c r="E29" s="176">
        <v>218.87700000000001</v>
      </c>
      <c r="F29" s="176">
        <v>173.298</v>
      </c>
      <c r="G29" s="176">
        <v>158.25100000000003</v>
      </c>
      <c r="H29" s="176">
        <v>153.92500000000001</v>
      </c>
      <c r="I29" s="176">
        <v>157.017</v>
      </c>
      <c r="J29" s="176">
        <v>156.39099999999999</v>
      </c>
      <c r="K29" s="176"/>
      <c r="L29" s="287"/>
      <c r="M29" s="175"/>
      <c r="N29" s="176"/>
      <c r="O29" s="176"/>
      <c r="P29" s="176"/>
      <c r="Q29" s="176"/>
      <c r="R29" s="175"/>
      <c r="S29" s="176"/>
      <c r="T29" s="176"/>
      <c r="U29" s="176"/>
      <c r="V29" s="176"/>
      <c r="W29" s="175"/>
      <c r="X29" s="176"/>
      <c r="Y29" s="176"/>
      <c r="Z29" s="176"/>
      <c r="AB29" s="301"/>
      <c r="AC29" s="301"/>
      <c r="AD29" s="303"/>
      <c r="AE29" s="302"/>
      <c r="AF29" s="301"/>
      <c r="AG29" s="301"/>
      <c r="AH29" s="301"/>
      <c r="AI29" s="301"/>
      <c r="AJ29" s="302"/>
      <c r="AK29" s="301"/>
      <c r="AL29" s="301"/>
      <c r="AM29" s="301"/>
      <c r="AN29" s="301"/>
      <c r="AO29" s="302"/>
      <c r="AP29" s="301"/>
      <c r="AQ29" s="301"/>
      <c r="AR29" s="301"/>
      <c r="AS29" s="301"/>
      <c r="AT29" s="300"/>
    </row>
    <row r="30" spans="2:46" ht="15" customHeight="1">
      <c r="B30" s="47" t="s">
        <v>116</v>
      </c>
      <c r="C30" s="47"/>
      <c r="D30" s="225">
        <v>127.672</v>
      </c>
      <c r="E30" s="176">
        <v>149.86500000000001</v>
      </c>
      <c r="F30" s="176">
        <v>171.73500000000001</v>
      </c>
      <c r="G30" s="176">
        <v>191.173</v>
      </c>
      <c r="H30" s="176">
        <v>162.10599999999999</v>
      </c>
      <c r="I30" s="176">
        <v>116.845</v>
      </c>
      <c r="J30" s="176">
        <v>77.802000000000007</v>
      </c>
      <c r="K30" s="176"/>
      <c r="L30" s="287"/>
      <c r="M30" s="175"/>
      <c r="N30" s="176"/>
      <c r="O30" s="176"/>
      <c r="P30" s="176"/>
      <c r="Q30" s="176"/>
      <c r="R30" s="175"/>
      <c r="S30" s="176"/>
      <c r="T30" s="176"/>
      <c r="U30" s="176"/>
      <c r="V30" s="176"/>
      <c r="W30" s="175"/>
      <c r="X30" s="176"/>
      <c r="Y30" s="176"/>
      <c r="Z30" s="176"/>
      <c r="AB30" s="301"/>
      <c r="AC30" s="301"/>
      <c r="AD30" s="303"/>
      <c r="AE30" s="302"/>
      <c r="AF30" s="301"/>
      <c r="AG30" s="301"/>
      <c r="AH30" s="301"/>
      <c r="AI30" s="301"/>
      <c r="AJ30" s="302"/>
      <c r="AK30" s="301"/>
      <c r="AL30" s="301"/>
      <c r="AM30" s="301"/>
      <c r="AN30" s="301"/>
      <c r="AO30" s="302"/>
      <c r="AP30" s="301"/>
      <c r="AQ30" s="301"/>
      <c r="AR30" s="301"/>
      <c r="AS30" s="301"/>
      <c r="AT30" s="300"/>
    </row>
    <row r="31" spans="2:46" ht="15" customHeight="1">
      <c r="B31" s="52" t="s">
        <v>2</v>
      </c>
      <c r="C31" s="52"/>
      <c r="D31" s="22">
        <f t="shared" ref="D31:I31" si="3">D24+SUM(D26:D30)</f>
        <v>778.75400000000002</v>
      </c>
      <c r="E31" s="22">
        <f t="shared" si="3"/>
        <v>840.02800000000002</v>
      </c>
      <c r="F31" s="22">
        <f t="shared" si="3"/>
        <v>941.58699999999999</v>
      </c>
      <c r="G31" s="22">
        <f t="shared" si="3"/>
        <v>1046.6460000000002</v>
      </c>
      <c r="H31" s="22">
        <f t="shared" si="3"/>
        <v>1078.5709999999999</v>
      </c>
      <c r="I31" s="22">
        <f t="shared" si="3"/>
        <v>1124.3899999999999</v>
      </c>
      <c r="J31" s="22">
        <f t="shared" ref="J31" si="4">J24+SUM(J26:J30)</f>
        <v>946.36</v>
      </c>
      <c r="K31" s="55"/>
      <c r="L31" s="55"/>
      <c r="M31" s="55"/>
      <c r="N31" s="55"/>
      <c r="O31" s="55"/>
      <c r="P31" s="55"/>
      <c r="Q31" s="55"/>
      <c r="R31" s="55"/>
      <c r="S31" s="55"/>
      <c r="T31" s="55"/>
      <c r="U31" s="55"/>
      <c r="V31" s="55"/>
      <c r="W31" s="55"/>
      <c r="X31" s="55"/>
      <c r="Y31" s="55"/>
      <c r="Z31" s="55"/>
      <c r="AB31" s="298"/>
      <c r="AC31" s="298"/>
      <c r="AD31" s="298"/>
      <c r="AE31" s="298"/>
      <c r="AF31" s="298"/>
      <c r="AG31" s="298"/>
      <c r="AH31" s="298"/>
      <c r="AI31" s="298"/>
      <c r="AJ31" s="298"/>
      <c r="AK31" s="298"/>
      <c r="AL31" s="298"/>
      <c r="AM31" s="298"/>
      <c r="AN31" s="298"/>
      <c r="AO31" s="298"/>
      <c r="AP31" s="298"/>
      <c r="AQ31" s="298"/>
      <c r="AR31" s="298"/>
      <c r="AS31" s="298"/>
      <c r="AT31" s="297"/>
    </row>
    <row r="32" spans="2:46" s="10" customFormat="1" ht="15" customHeight="1">
      <c r="B32" s="212"/>
      <c r="C32" s="212"/>
      <c r="D32" s="55"/>
      <c r="E32" s="55"/>
      <c r="F32" s="55"/>
      <c r="G32" s="55"/>
      <c r="H32" s="55"/>
      <c r="I32" s="55"/>
      <c r="J32" s="55"/>
      <c r="K32" s="199"/>
      <c r="L32" s="199"/>
      <c r="M32" s="199"/>
      <c r="N32" s="199"/>
      <c r="O32" s="199"/>
      <c r="P32" s="199"/>
      <c r="Q32" s="199"/>
      <c r="R32" s="199"/>
      <c r="S32" s="199"/>
      <c r="T32" s="199"/>
      <c r="U32" s="199"/>
      <c r="V32" s="199"/>
      <c r="W32" s="199"/>
      <c r="X32" s="199"/>
      <c r="Y32" s="208"/>
      <c r="Z32" s="208"/>
      <c r="AA32" s="60"/>
      <c r="AB32" s="292"/>
      <c r="AC32" s="292"/>
      <c r="AD32" s="292"/>
      <c r="AE32" s="292"/>
      <c r="AF32" s="292"/>
      <c r="AG32" s="292"/>
      <c r="AH32" s="292"/>
      <c r="AI32" s="292"/>
      <c r="AJ32" s="292"/>
      <c r="AK32" s="292"/>
      <c r="AL32" s="292"/>
      <c r="AM32" s="292"/>
      <c r="AN32" s="292"/>
      <c r="AO32" s="292"/>
      <c r="AP32" s="292"/>
      <c r="AQ32" s="292"/>
      <c r="AR32" s="292"/>
      <c r="AS32" s="292"/>
      <c r="AT32" s="291"/>
    </row>
    <row r="33" spans="2:46" s="10" customFormat="1" ht="15" customHeight="1">
      <c r="B33" s="212" t="s">
        <v>99</v>
      </c>
      <c r="C33" s="212"/>
      <c r="D33" s="39">
        <v>3443</v>
      </c>
      <c r="E33" s="39">
        <v>2941</v>
      </c>
      <c r="F33" s="39">
        <v>3075</v>
      </c>
      <c r="G33" s="39">
        <v>3114</v>
      </c>
      <c r="H33" s="39">
        <v>3127</v>
      </c>
      <c r="I33" s="39">
        <v>2923</v>
      </c>
      <c r="J33" s="39">
        <v>2927.6329999999998</v>
      </c>
      <c r="K33" s="199"/>
      <c r="L33" s="39"/>
      <c r="M33" s="39"/>
      <c r="N33" s="55"/>
      <c r="O33" s="55"/>
      <c r="P33" s="55"/>
      <c r="Q33" s="244"/>
      <c r="R33" s="39"/>
      <c r="S33" s="244"/>
      <c r="T33" s="244"/>
      <c r="U33" s="244"/>
      <c r="V33" s="244"/>
      <c r="W33" s="39"/>
      <c r="X33" s="244"/>
      <c r="Y33" s="244"/>
      <c r="Z33" s="244"/>
      <c r="AA33" s="60"/>
      <c r="AB33" s="292"/>
      <c r="AC33" s="292"/>
      <c r="AD33" s="292"/>
      <c r="AE33" s="292"/>
      <c r="AF33" s="292"/>
      <c r="AG33" s="292"/>
      <c r="AH33" s="292"/>
      <c r="AI33" s="292"/>
      <c r="AJ33" s="292"/>
      <c r="AK33" s="292"/>
      <c r="AL33" s="292"/>
      <c r="AM33" s="292"/>
      <c r="AN33" s="292"/>
      <c r="AO33" s="292"/>
      <c r="AP33" s="292"/>
      <c r="AQ33" s="292"/>
      <c r="AR33" s="292"/>
      <c r="AS33" s="292"/>
      <c r="AT33" s="291"/>
    </row>
    <row r="34" spans="2:46" s="10" customFormat="1" ht="15" customHeight="1">
      <c r="B34" s="212" t="s">
        <v>100</v>
      </c>
      <c r="C34" s="212"/>
      <c r="D34" s="294">
        <f>D33/D31</f>
        <v>4.4211650919289021</v>
      </c>
      <c r="E34" s="294">
        <f>E33/E31</f>
        <v>3.5010737737313518</v>
      </c>
      <c r="F34" s="294">
        <f>F33/F31</f>
        <v>3.2657630149948971</v>
      </c>
      <c r="G34" s="293" t="s">
        <v>158</v>
      </c>
      <c r="H34" s="293" t="s">
        <v>130</v>
      </c>
      <c r="I34" s="293" t="s">
        <v>202</v>
      </c>
      <c r="J34" s="293" t="s">
        <v>211</v>
      </c>
      <c r="K34" s="199"/>
      <c r="L34" s="294"/>
      <c r="M34" s="294"/>
      <c r="N34" s="55"/>
      <c r="O34" s="55"/>
      <c r="P34" s="55"/>
      <c r="Q34" s="55"/>
      <c r="R34" s="294"/>
      <c r="S34" s="55"/>
      <c r="T34" s="55"/>
      <c r="U34" s="55"/>
      <c r="V34" s="55"/>
      <c r="W34" s="293"/>
      <c r="X34" s="55"/>
      <c r="Y34" s="55"/>
      <c r="Z34" s="244"/>
      <c r="AA34" s="60"/>
      <c r="AB34" s="292"/>
      <c r="AC34" s="292"/>
      <c r="AD34" s="292"/>
      <c r="AE34" s="292"/>
      <c r="AF34" s="292"/>
      <c r="AG34" s="292"/>
      <c r="AH34" s="292"/>
      <c r="AI34" s="292"/>
      <c r="AJ34" s="292"/>
      <c r="AK34" s="292"/>
      <c r="AL34" s="292"/>
      <c r="AM34" s="292"/>
      <c r="AN34" s="292"/>
      <c r="AO34" s="292"/>
      <c r="AP34" s="292"/>
      <c r="AQ34" s="292"/>
      <c r="AR34" s="292"/>
      <c r="AS34" s="292"/>
      <c r="AT34" s="291"/>
    </row>
    <row r="35" spans="2:46" s="101" customFormat="1">
      <c r="B35" s="37"/>
      <c r="C35" s="37"/>
      <c r="D35" s="199"/>
      <c r="E35" s="199"/>
      <c r="F35" s="199"/>
      <c r="G35" s="228"/>
      <c r="H35" s="228"/>
      <c r="K35" s="199"/>
      <c r="L35" s="199"/>
      <c r="M35" s="199"/>
      <c r="N35" s="199"/>
      <c r="O35" s="199"/>
      <c r="P35" s="199"/>
      <c r="Q35" s="199"/>
      <c r="R35" s="199"/>
      <c r="S35" s="199"/>
      <c r="T35" s="199"/>
      <c r="U35" s="199"/>
      <c r="V35" s="228"/>
      <c r="W35" s="228"/>
      <c r="X35" s="229"/>
      <c r="Y35" s="229"/>
      <c r="Z35" s="229"/>
      <c r="AA35" s="37"/>
      <c r="AB35" s="37"/>
      <c r="AC35" s="37"/>
      <c r="AD35" s="37"/>
      <c r="AE35" s="37"/>
      <c r="AF35" s="37"/>
      <c r="AG35" s="37"/>
      <c r="AH35" s="37"/>
      <c r="AI35" s="37"/>
      <c r="AJ35" s="37"/>
      <c r="AK35" s="37"/>
      <c r="AL35" s="37"/>
      <c r="AM35" s="37"/>
      <c r="AN35" s="37"/>
      <c r="AO35" s="37"/>
      <c r="AP35" s="37"/>
      <c r="AQ35" s="37"/>
      <c r="AR35" s="37"/>
      <c r="AS35" s="37"/>
      <c r="AT35" s="290"/>
    </row>
    <row r="36" spans="2:46">
      <c r="B36" s="130"/>
      <c r="C36" s="130"/>
    </row>
    <row r="37" spans="2:46" ht="14.25">
      <c r="B37" s="31" t="s">
        <v>51</v>
      </c>
      <c r="C37" s="31"/>
      <c r="D37" s="31">
        <f>'Non-GAAP Financial Measures'!$B$57</f>
        <v>43959</v>
      </c>
    </row>
    <row r="38" spans="2:46">
      <c r="K38" s="37"/>
      <c r="L38" s="37"/>
      <c r="M38" s="37"/>
      <c r="N38" s="37"/>
      <c r="O38" s="37"/>
      <c r="P38" s="37"/>
      <c r="Q38" s="37"/>
      <c r="R38" s="37"/>
      <c r="S38" s="37"/>
      <c r="T38" s="37"/>
      <c r="U38" s="37"/>
      <c r="V38" s="37"/>
      <c r="W38" s="37"/>
      <c r="X38" s="37"/>
      <c r="Y38" s="37"/>
      <c r="Z38" s="37"/>
    </row>
    <row r="39" spans="2:46">
      <c r="K39" s="37"/>
      <c r="L39" s="37"/>
      <c r="M39" s="37"/>
      <c r="N39" s="37"/>
      <c r="O39" s="37"/>
      <c r="P39" s="37"/>
      <c r="Q39" s="37"/>
      <c r="R39" s="37"/>
      <c r="S39" s="37"/>
      <c r="T39" s="37"/>
      <c r="U39" s="37"/>
      <c r="V39" s="37"/>
      <c r="W39" s="37"/>
      <c r="X39" s="37"/>
      <c r="Y39" s="37"/>
      <c r="Z39" s="37"/>
    </row>
  </sheetData>
  <mergeCells count="1">
    <mergeCell ref="D6:I6"/>
  </mergeCells>
  <pageMargins left="0.7" right="0.7" top="0.75" bottom="0.75" header="0.3" footer="0.3"/>
  <pageSetup scale="67" orientation="portrait" r:id="rId1"/>
  <headerFooter>
    <oddHeader>&amp;A</oddHeader>
    <oddFooter>&amp;RPage &amp;P</oddFooter>
  </headerFooter>
  <ignoredErrors>
    <ignoredError sqref="J12" formulaRange="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sheetPr>
  <dimension ref="A1:P53"/>
  <sheetViews>
    <sheetView showGridLines="0" zoomScaleNormal="100" workbookViewId="0">
      <selection activeCell="P21" sqref="P21"/>
    </sheetView>
  </sheetViews>
  <sheetFormatPr defaultColWidth="9.140625" defaultRowHeight="14.25"/>
  <cols>
    <col min="1" max="1" width="9.140625" style="4"/>
    <col min="2" max="2" width="11.42578125" style="4" bestFit="1" customWidth="1"/>
    <col min="3" max="15" width="9.140625" style="4"/>
    <col min="16" max="16" width="82" style="4" customWidth="1"/>
    <col min="17" max="16384" width="9.140625" style="4"/>
  </cols>
  <sheetData>
    <row r="1" spans="1:16" ht="15">
      <c r="A1" s="23" t="s">
        <v>80</v>
      </c>
    </row>
    <row r="2" spans="1:16" ht="15.75">
      <c r="A2" s="177"/>
      <c r="P2" s="342"/>
    </row>
    <row r="3" spans="1:16" ht="15.75" customHeight="1">
      <c r="A3" s="178"/>
      <c r="B3" s="178"/>
      <c r="C3" s="178"/>
      <c r="K3" s="179"/>
      <c r="L3" s="179"/>
      <c r="M3" s="179"/>
      <c r="N3" s="179"/>
      <c r="P3" s="342"/>
    </row>
    <row r="4" spans="1:16" ht="15" customHeight="1">
      <c r="A4" s="178"/>
      <c r="B4" s="178"/>
      <c r="K4" s="179"/>
      <c r="L4" s="179"/>
      <c r="M4" s="179"/>
      <c r="N4" s="179"/>
      <c r="P4" s="342"/>
    </row>
    <row r="5" spans="1:16" ht="15" customHeight="1">
      <c r="A5" s="178"/>
      <c r="B5" s="178"/>
      <c r="C5" s="178"/>
      <c r="G5" s="178"/>
      <c r="K5" s="179"/>
      <c r="L5" s="179"/>
      <c r="M5" s="179"/>
      <c r="N5" s="179"/>
      <c r="P5" s="342"/>
    </row>
    <row r="6" spans="1:16" ht="15" customHeight="1">
      <c r="A6" s="178"/>
      <c r="B6" s="178"/>
      <c r="C6" s="178"/>
      <c r="G6" s="178"/>
      <c r="K6" s="179"/>
      <c r="L6" s="179"/>
      <c r="M6" s="179"/>
      <c r="N6" s="179"/>
    </row>
    <row r="7" spans="1:16" ht="15" customHeight="1">
      <c r="A7" s="178"/>
      <c r="B7" s="178"/>
      <c r="C7" s="178"/>
      <c r="G7" s="178"/>
      <c r="K7" s="179"/>
      <c r="L7" s="179"/>
      <c r="M7" s="179"/>
      <c r="N7" s="179"/>
      <c r="P7" s="342"/>
    </row>
    <row r="8" spans="1:16" ht="15" customHeight="1">
      <c r="A8" s="178"/>
      <c r="B8" s="178"/>
      <c r="C8" s="178"/>
      <c r="K8" s="179"/>
      <c r="L8" s="179"/>
      <c r="M8" s="179"/>
      <c r="N8" s="179"/>
    </row>
    <row r="9" spans="1:16" ht="15" customHeight="1">
      <c r="A9" s="178"/>
      <c r="B9" s="178"/>
      <c r="C9" s="178"/>
      <c r="D9" s="178"/>
      <c r="E9" s="178"/>
      <c r="K9" s="179"/>
      <c r="L9" s="179"/>
      <c r="M9" s="179"/>
      <c r="N9" s="179"/>
    </row>
    <row r="10" spans="1:16" ht="15" customHeight="1">
      <c r="A10" s="178"/>
      <c r="B10" s="178"/>
      <c r="C10" s="178"/>
      <c r="K10" s="179"/>
      <c r="L10" s="179"/>
      <c r="M10" s="179"/>
      <c r="N10" s="179"/>
    </row>
    <row r="11" spans="1:16" ht="15" customHeight="1">
      <c r="A11" s="178"/>
      <c r="B11" s="178"/>
      <c r="C11" s="178"/>
      <c r="D11" s="178"/>
      <c r="E11" s="178"/>
      <c r="F11" s="178"/>
      <c r="G11" s="178"/>
      <c r="H11" s="178"/>
      <c r="I11" s="178"/>
      <c r="K11" s="179"/>
      <c r="L11" s="179"/>
      <c r="M11" s="179"/>
      <c r="N11" s="179"/>
    </row>
    <row r="12" spans="1:16" ht="15" customHeight="1">
      <c r="A12" s="178"/>
      <c r="B12" s="178"/>
      <c r="C12" s="178"/>
      <c r="D12" s="178"/>
      <c r="E12" s="178"/>
      <c r="F12" s="178"/>
      <c r="G12" s="178"/>
      <c r="H12" s="178"/>
      <c r="I12" s="178"/>
      <c r="J12" s="178"/>
      <c r="K12" s="179"/>
      <c r="L12" s="179"/>
      <c r="M12" s="179"/>
      <c r="N12" s="179"/>
    </row>
    <row r="13" spans="1:16" ht="15" customHeight="1">
      <c r="A13" s="178"/>
      <c r="B13" s="178"/>
      <c r="C13" s="178"/>
      <c r="D13" s="178"/>
      <c r="K13" s="179"/>
      <c r="L13" s="179"/>
      <c r="M13" s="179"/>
      <c r="N13" s="179"/>
      <c r="P13" s="342"/>
    </row>
    <row r="14" spans="1:16" ht="15" customHeight="1">
      <c r="A14" s="178"/>
      <c r="B14" s="178"/>
      <c r="C14" s="178"/>
      <c r="K14" s="179"/>
      <c r="L14" s="179"/>
      <c r="M14" s="179"/>
      <c r="N14" s="179"/>
    </row>
    <row r="15" spans="1:16">
      <c r="A15" s="178"/>
      <c r="B15" s="178"/>
      <c r="C15" s="178"/>
      <c r="D15" s="178"/>
    </row>
    <row r="19" spans="16:16" ht="15">
      <c r="P19" s="342"/>
    </row>
    <row r="25" spans="16:16" ht="15">
      <c r="P25" s="342"/>
    </row>
    <row r="30" spans="16:16" ht="16.5">
      <c r="P30" s="343"/>
    </row>
    <row r="31" spans="16:16" ht="15">
      <c r="P31" s="344"/>
    </row>
    <row r="32" spans="16:16" ht="15">
      <c r="P32" s="342"/>
    </row>
    <row r="37" spans="16:16" ht="15">
      <c r="P37" s="342"/>
    </row>
    <row r="45" spans="16:16" ht="15">
      <c r="P45" s="342"/>
    </row>
    <row r="53" spans="1:2">
      <c r="A53" s="200" t="s">
        <v>51</v>
      </c>
      <c r="B53" s="31">
        <f>'Non-GAAP Financial Measures'!$B$57</f>
        <v>43959</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Disclaimer</vt:lpstr>
      <vt:lpstr>Non-GAAP Financial Measures</vt:lpstr>
      <vt:lpstr>Summary Information</vt:lpstr>
      <vt:lpstr>Consolidated P&amp;L</vt:lpstr>
      <vt:lpstr>Segment Detail</vt:lpstr>
      <vt:lpstr>Consolidated Reconciliations</vt:lpstr>
      <vt:lpstr>Adjusted EBITDA by Segment</vt:lpstr>
      <vt:lpstr>LTM Adj EBITDA &amp; Net Debt</vt:lpstr>
      <vt:lpstr>Non-GAAP Footnotes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Nuss, Jared</dc:creator>
  <cp:lastModifiedBy>Herrmann, Kit</cp:lastModifiedBy>
  <cp:lastPrinted>2019-10-21T17:26:30Z</cp:lastPrinted>
  <dcterms:created xsi:type="dcterms:W3CDTF">2014-02-17T22:15:58Z</dcterms:created>
  <dcterms:modified xsi:type="dcterms:W3CDTF">2020-05-07T14:53:48Z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