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Z:\SGFP\2014 Investor Relations\Earnings Reports\2019\Q3 2019 Earnings\Website Financials\"/>
    </mc:Choice>
  </mc:AlternateContent>
  <xr:revisionPtr revIDLastSave="0" documentId="13_ncr:1_{34F7F051-4AB7-4271-AF6E-E17371B443C9}" xr6:coauthVersionLast="37" xr6:coauthVersionMax="37" xr10:uidLastSave="{00000000-0000-0000-0000-000000000000}"/>
  <bookViews>
    <workbookView xWindow="-28920" yWindow="-120" windowWidth="29040" windowHeight="15840" tabRatio="836" firstSheet="1" activeTab="1" xr2:uid="{00000000-000D-0000-FFFF-FFFF00000000}"/>
  </bookViews>
  <sheets>
    <sheet name="Disclaimer" sheetId="6" r:id="rId1"/>
    <sheet name="Non-GAAP Financial Measures" sheetId="9" r:id="rId2"/>
    <sheet name="Summary Information" sheetId="3" r:id="rId3"/>
    <sheet name="Consolidated P&amp;L" sheetId="1" r:id="rId4"/>
    <sheet name="Segment Detail" sheetId="4" r:id="rId5"/>
    <sheet name="Consolidated Reconciliations" sheetId="12" r:id="rId6"/>
    <sheet name="Adjusted EBITDA by Segment" sheetId="17" r:id="rId7"/>
    <sheet name="LTM Adj EBITDA &amp; Net Debt" sheetId="19" r:id="rId8"/>
    <sheet name="Non-GAAP Footnote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8"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8"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8"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8"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8"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8"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8"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8"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8"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8"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8"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8"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8"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8"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8"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8"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8"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8"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8"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8"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8"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8"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8"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8"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8"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8"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8"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8"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8"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8"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8"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8"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8"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8"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8"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8"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8"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8"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8"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8"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8"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8"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8"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8"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8"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8"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8"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8"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8"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8"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8"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8"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8"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8"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8"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8"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8"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8"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8"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8"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8"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8"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8"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8"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8"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8"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8"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8"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8"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8"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8"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8"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8"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8"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8"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8"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8"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8"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8"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8"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8"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8"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8"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8"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8"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8"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8"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8"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8"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8"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8"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7"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7" hidden="1">{"BS",#N/A,FALSE,"USA"}</definedName>
    <definedName name="FSoPacific" hidden="1">{"BS",#N/A,FALSE,"USA"}</definedName>
    <definedName name="fun" localSheetId="3" hidden="1">{"SUMMARY",#N/A,FALSE,"FORMS"}</definedName>
    <definedName name="fun" localSheetId="7" hidden="1">{"SUMMARY",#N/A,FALSE,"FORMS"}</definedName>
    <definedName name="fun" hidden="1">{"SUMMARY",#N/A,FALSE,"FORMS"}</definedName>
    <definedName name="HTML_CodePage" hidden="1">1252</definedName>
    <definedName name="HTML_Control" localSheetId="3" hidden="1">{"'Sheet1'!$A$1:$G$63","'Sheet1'!$A$66"}</definedName>
    <definedName name="HTML_Control" localSheetId="7"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8"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7"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7"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8"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8"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8"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7"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7"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7"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7"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7"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7"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7"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7"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7" hidden="1">{"101",#N/A,FALSE,"101"}</definedName>
    <definedName name="wrn.101." hidden="1">{"101",#N/A,FALSE,"101"}</definedName>
    <definedName name="wrn.Additonal." localSheetId="3" hidden="1">{"Revolver",#N/A,FALSE,"Revolver";"Incentives",#N/A,FALSE,"Model"}</definedName>
    <definedName name="wrn.Additonal." localSheetId="7"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7"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7"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7"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7"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7"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7"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7" hidden="1">{"FCB_ALL",#N/A,FALSE,"FCB"}</definedName>
    <definedName name="wrn.fcb2" hidden="1">{"FCB_ALL",#N/A,FALSE,"FCB"}</definedName>
    <definedName name="wrn.Flash._.Report." localSheetId="3" hidden="1">{#N/A,#N/A,FALSE,"1999 Fiscal Current Week";#N/A,#N/A,FALSE,"1999 Flash Report Variance "}</definedName>
    <definedName name="wrn.Flash._.Report." localSheetId="7"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7"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7"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7"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7"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7"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7"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7"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7"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7"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7"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7" hidden="1">{"Rona 12 Month",#N/A,FALSE,"FORMS";"NFA",#N/A,FALSE,"FORMS"}</definedName>
    <definedName name="wrn.RONA." hidden="1">{"Rona 12 Month",#N/A,FALSE,"FORMS";"NFA",#N/A,FALSE,"FORMS"}</definedName>
    <definedName name="wrn.SUMMARY." localSheetId="3" hidden="1">{"SUMMARY",#N/A,FALSE,"FORMS"}</definedName>
    <definedName name="wrn.SUMMARY." localSheetId="7" hidden="1">{"SUMMARY",#N/A,FALSE,"FORMS"}</definedName>
    <definedName name="wrn.SUMMARY." hidden="1">{"SUMMARY",#N/A,FALSE,"FORMS"}</definedName>
    <definedName name="wrn.USF._.GROUP." localSheetId="3" hidden="1">{"USFGROUP",#N/A,FALSE,"USF GROUP CONSOL"}</definedName>
    <definedName name="wrn.USF._.GROUP." localSheetId="7"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8"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16" i="12" l="1"/>
  <c r="Y117" i="12" l="1"/>
  <c r="Y20" i="12" s="1"/>
  <c r="Y19" i="12"/>
  <c r="Y22" i="12" s="1"/>
  <c r="Y18" i="12"/>
  <c r="Y115" i="12"/>
  <c r="Y44" i="1" l="1"/>
  <c r="Y39" i="1"/>
  <c r="Y9" i="1"/>
  <c r="Y8" i="1"/>
  <c r="Y7" i="1"/>
  <c r="Y149" i="12" l="1"/>
  <c r="Y131" i="12"/>
  <c r="Y51" i="12"/>
  <c r="Y91" i="12"/>
  <c r="Y142" i="12" s="1"/>
  <c r="Y68" i="12"/>
  <c r="Y69" i="12" s="1"/>
  <c r="Y60" i="12"/>
  <c r="Y59" i="12"/>
  <c r="Y57" i="12"/>
  <c r="Y56" i="12"/>
  <c r="Y53" i="12"/>
  <c r="Y48" i="12"/>
  <c r="Y47" i="12"/>
  <c r="Y46" i="12"/>
  <c r="Y45" i="12"/>
  <c r="Y44" i="12"/>
  <c r="Y41" i="12"/>
  <c r="Y40" i="12"/>
  <c r="Y39" i="12"/>
  <c r="Y50" i="12"/>
  <c r="Y12" i="12"/>
  <c r="Y90" i="12" s="1"/>
  <c r="Y141" i="12" s="1"/>
  <c r="Y10" i="12"/>
  <c r="Y42" i="12" l="1"/>
  <c r="Y52" i="12"/>
  <c r="Y95" i="12"/>
  <c r="Y146" i="12" s="1"/>
  <c r="Y93" i="12"/>
  <c r="Y144" i="12" s="1"/>
  <c r="Y78" i="12"/>
  <c r="Y94" i="12"/>
  <c r="Y145" i="12" s="1"/>
  <c r="Y138" i="12"/>
  <c r="G750" i="17"/>
  <c r="C749" i="17"/>
  <c r="G749" i="17" s="1"/>
  <c r="F748" i="17"/>
  <c r="E748" i="17"/>
  <c r="D748" i="17"/>
  <c r="C748" i="17"/>
  <c r="G745" i="17"/>
  <c r="G744" i="17"/>
  <c r="G743" i="17"/>
  <c r="G741" i="17"/>
  <c r="Y113" i="12" s="1"/>
  <c r="Y129" i="12" s="1"/>
  <c r="G739" i="17"/>
  <c r="Y124" i="12" s="1"/>
  <c r="Y151" i="12" s="1"/>
  <c r="G738" i="17"/>
  <c r="Y122" i="12" s="1"/>
  <c r="Y125" i="12" s="1"/>
  <c r="Y26" i="1" s="1"/>
  <c r="Y40" i="1" s="1"/>
  <c r="Y47" i="1" s="1"/>
  <c r="F737" i="17"/>
  <c r="E737" i="17"/>
  <c r="D737" i="17"/>
  <c r="C737" i="17"/>
  <c r="F736" i="17"/>
  <c r="E736" i="17"/>
  <c r="Y69" i="4" s="1"/>
  <c r="D736" i="17"/>
  <c r="Y47" i="4" s="1"/>
  <c r="C736" i="17"/>
  <c r="Y25" i="4" s="1"/>
  <c r="G735" i="17"/>
  <c r="G734" i="17"/>
  <c r="G733" i="17"/>
  <c r="G732" i="17"/>
  <c r="G731" i="17"/>
  <c r="Y102" i="12" s="1"/>
  <c r="G728" i="17"/>
  <c r="Y111" i="12" s="1"/>
  <c r="G726" i="17"/>
  <c r="Y87" i="12" s="1"/>
  <c r="Y105" i="12" l="1"/>
  <c r="Y81" i="12" s="1"/>
  <c r="Y118" i="12"/>
  <c r="Y23" i="1" s="1"/>
  <c r="Y89" i="12"/>
  <c r="Y140" i="12" s="1"/>
  <c r="Y150" i="12" s="1"/>
  <c r="Y103" i="12"/>
  <c r="Y106" i="12"/>
  <c r="Y82" i="12" s="1"/>
  <c r="Y132" i="12"/>
  <c r="Y30" i="12" s="1"/>
  <c r="F746" i="17"/>
  <c r="F751" i="17" s="1"/>
  <c r="Y96" i="4" s="1"/>
  <c r="Y88" i="4"/>
  <c r="Y114" i="12"/>
  <c r="Y104" i="12"/>
  <c r="Y32" i="12"/>
  <c r="E746" i="17"/>
  <c r="Y73" i="4" s="1"/>
  <c r="G748" i="17"/>
  <c r="D746" i="17"/>
  <c r="C746" i="17"/>
  <c r="Y29" i="4" s="1"/>
  <c r="G737" i="17"/>
  <c r="G736" i="17"/>
  <c r="Y92" i="4" l="1"/>
  <c r="D751" i="17"/>
  <c r="Y55" i="4" s="1"/>
  <c r="Y51" i="4"/>
  <c r="Y17" i="12"/>
  <c r="Y80" i="12"/>
  <c r="E751" i="17"/>
  <c r="Y77" i="4" s="1"/>
  <c r="Y79" i="12"/>
  <c r="Y133" i="12"/>
  <c r="Y134" i="12" s="1"/>
  <c r="Y32" i="1" s="1"/>
  <c r="Y26" i="12"/>
  <c r="G746" i="17"/>
  <c r="G751" i="17" s="1"/>
  <c r="C751" i="17"/>
  <c r="Y33" i="4" s="1"/>
  <c r="Y49" i="12" l="1"/>
  <c r="Y54" i="12" s="1"/>
  <c r="Y92" i="12"/>
  <c r="Y29" i="12"/>
  <c r="Y33" i="12" s="1"/>
  <c r="Y31" i="12"/>
  <c r="Y58" i="12"/>
  <c r="Y82" i="4"/>
  <c r="Y67" i="4"/>
  <c r="Y64" i="4"/>
  <c r="Y60" i="4"/>
  <c r="Y45" i="4"/>
  <c r="Y42" i="4"/>
  <c r="Y22" i="4"/>
  <c r="Y6" i="1" s="1"/>
  <c r="Y20" i="4"/>
  <c r="Y17" i="4"/>
  <c r="Y13" i="4"/>
  <c r="Y11" i="4"/>
  <c r="Y8" i="4"/>
  <c r="Y9" i="3"/>
  <c r="Y8" i="3"/>
  <c r="Y7" i="3"/>
  <c r="Y6" i="3"/>
  <c r="Y143" i="12" l="1"/>
  <c r="Y147" i="12" s="1"/>
  <c r="Y152" i="12" s="1"/>
  <c r="Y96" i="12"/>
  <c r="Y10" i="1"/>
  <c r="Y61" i="12"/>
  <c r="Y64" i="12" s="1"/>
  <c r="Y38" i="4"/>
  <c r="Y10" i="3"/>
  <c r="Y100" i="12" s="1"/>
  <c r="H12" i="19"/>
  <c r="H25" i="19" s="1"/>
  <c r="H32" i="19" s="1"/>
  <c r="Y24" i="1" l="1"/>
  <c r="Y33" i="1"/>
  <c r="Y73" i="12"/>
  <c r="Y101" i="4"/>
  <c r="X39" i="12"/>
  <c r="X12" i="12"/>
  <c r="X90" i="12" s="1"/>
  <c r="X141" i="12" s="1"/>
  <c r="X149" i="12"/>
  <c r="X131" i="12"/>
  <c r="X91" i="12"/>
  <c r="X142" i="12" s="1"/>
  <c r="X68" i="12"/>
  <c r="X69" i="12" s="1"/>
  <c r="X60" i="12"/>
  <c r="X59" i="12"/>
  <c r="X57" i="12"/>
  <c r="X56" i="12"/>
  <c r="X53" i="12"/>
  <c r="X48" i="12"/>
  <c r="X47" i="12"/>
  <c r="X46" i="12"/>
  <c r="X45" i="12"/>
  <c r="X41" i="12"/>
  <c r="X40" i="12"/>
  <c r="X10" i="12"/>
  <c r="C703" i="17"/>
  <c r="Y75" i="12" l="1"/>
  <c r="Y76" i="12" s="1"/>
  <c r="Y83" i="12" s="1"/>
  <c r="Y107" i="12"/>
  <c r="Y17" i="1" s="1"/>
  <c r="X42" i="12"/>
  <c r="X44" i="12"/>
  <c r="Y18" i="1" l="1"/>
  <c r="Y20" i="1"/>
  <c r="X44" i="1"/>
  <c r="X39" i="1"/>
  <c r="X9" i="1"/>
  <c r="X9" i="3" s="1"/>
  <c r="X8" i="1"/>
  <c r="X8" i="3" s="1"/>
  <c r="X7" i="1"/>
  <c r="X7" i="3" s="1"/>
  <c r="C716" i="17"/>
  <c r="G716" i="17" s="1"/>
  <c r="F715" i="17"/>
  <c r="E715" i="17"/>
  <c r="D715" i="17"/>
  <c r="C715" i="17"/>
  <c r="G712" i="17"/>
  <c r="X117" i="12" s="1"/>
  <c r="G711" i="17"/>
  <c r="X116" i="12" s="1"/>
  <c r="G710" i="17"/>
  <c r="X115" i="12" s="1"/>
  <c r="G709" i="17"/>
  <c r="X114" i="12" s="1"/>
  <c r="G708" i="17"/>
  <c r="X113" i="12" s="1"/>
  <c r="G706" i="17"/>
  <c r="X124" i="12" s="1"/>
  <c r="G705" i="17"/>
  <c r="X122" i="12" s="1"/>
  <c r="F704" i="17"/>
  <c r="E704" i="17"/>
  <c r="D704" i="17"/>
  <c r="C704" i="17"/>
  <c r="C713" i="17" s="1"/>
  <c r="F703" i="17"/>
  <c r="E703" i="17"/>
  <c r="D703" i="17"/>
  <c r="X25" i="4"/>
  <c r="G702" i="17"/>
  <c r="X106" i="12" s="1"/>
  <c r="X82" i="12" s="1"/>
  <c r="G701" i="17"/>
  <c r="X103" i="12" s="1"/>
  <c r="G700" i="17"/>
  <c r="X105" i="12" s="1"/>
  <c r="G699" i="17"/>
  <c r="X104" i="12" s="1"/>
  <c r="X80" i="12" s="1"/>
  <c r="G698" i="17"/>
  <c r="X102" i="12" s="1"/>
  <c r="X78" i="12" s="1"/>
  <c r="G695" i="17"/>
  <c r="X111" i="12" s="1"/>
  <c r="G693" i="17"/>
  <c r="X87" i="12" s="1"/>
  <c r="X138" i="12" s="1"/>
  <c r="Y28" i="1" l="1"/>
  <c r="Y21" i="1"/>
  <c r="X69" i="4"/>
  <c r="X88" i="4"/>
  <c r="X47" i="4"/>
  <c r="X81" i="12"/>
  <c r="X19" i="12"/>
  <c r="X129" i="12"/>
  <c r="X51" i="12"/>
  <c r="X20" i="12"/>
  <c r="X52" i="12" s="1"/>
  <c r="X79" i="12"/>
  <c r="X133" i="12"/>
  <c r="X26" i="12"/>
  <c r="X17" i="12"/>
  <c r="X92" i="12" s="1"/>
  <c r="X143" i="12" s="1"/>
  <c r="X151" i="12"/>
  <c r="X132" i="12"/>
  <c r="X89" i="12"/>
  <c r="X140" i="12" s="1"/>
  <c r="X150" i="12" s="1"/>
  <c r="X125" i="12"/>
  <c r="X26" i="1" s="1"/>
  <c r="X40" i="1" s="1"/>
  <c r="X47" i="1" s="1"/>
  <c r="X18" i="12"/>
  <c r="X118" i="12"/>
  <c r="X23" i="1" s="1"/>
  <c r="X29" i="4"/>
  <c r="G704" i="17"/>
  <c r="D713" i="17"/>
  <c r="F713" i="17"/>
  <c r="G715" i="17"/>
  <c r="E713" i="17"/>
  <c r="G703" i="17"/>
  <c r="X82" i="4"/>
  <c r="X67" i="4"/>
  <c r="X64" i="4"/>
  <c r="X60" i="4"/>
  <c r="X45" i="4"/>
  <c r="X42" i="4"/>
  <c r="X22" i="4"/>
  <c r="X6" i="1" s="1"/>
  <c r="X6" i="3" s="1"/>
  <c r="X20" i="4"/>
  <c r="X17" i="4"/>
  <c r="X13" i="4"/>
  <c r="X11" i="4"/>
  <c r="X8" i="4"/>
  <c r="Y35" i="1" l="1"/>
  <c r="Y30" i="1"/>
  <c r="Y31" i="4"/>
  <c r="Y20" i="3"/>
  <c r="Y27" i="4"/>
  <c r="Y90" i="4"/>
  <c r="Y71" i="4"/>
  <c r="Y53" i="4"/>
  <c r="Y21" i="3"/>
  <c r="Y49" i="4"/>
  <c r="X92" i="4"/>
  <c r="E718" i="17"/>
  <c r="X73" i="4"/>
  <c r="D718" i="17"/>
  <c r="X51" i="4"/>
  <c r="X95" i="12"/>
  <c r="X146" i="12" s="1"/>
  <c r="X49" i="12"/>
  <c r="X94" i="12"/>
  <c r="X145" i="12" s="1"/>
  <c r="X31" i="12"/>
  <c r="X58" i="12"/>
  <c r="X30" i="12"/>
  <c r="X32" i="12"/>
  <c r="X134" i="12"/>
  <c r="X32" i="1" s="1"/>
  <c r="X50" i="12"/>
  <c r="X93" i="12"/>
  <c r="X22" i="12"/>
  <c r="X29" i="12" s="1"/>
  <c r="X10" i="1"/>
  <c r="X10" i="3"/>
  <c r="X100" i="12" s="1"/>
  <c r="G713" i="17"/>
  <c r="C718" i="17"/>
  <c r="X33" i="4" s="1"/>
  <c r="X38" i="4"/>
  <c r="W12" i="12"/>
  <c r="Y41" i="1" l="1"/>
  <c r="Y49" i="1" s="1"/>
  <c r="Y37" i="1"/>
  <c r="Y28" i="3"/>
  <c r="Y94" i="4"/>
  <c r="Y23" i="3"/>
  <c r="X55" i="4"/>
  <c r="X77" i="4"/>
  <c r="Y75" i="4"/>
  <c r="Y22" i="3"/>
  <c r="Y27" i="3"/>
  <c r="X54" i="12"/>
  <c r="X61" i="12" s="1"/>
  <c r="X64" i="12" s="1"/>
  <c r="X33" i="1"/>
  <c r="X33" i="12"/>
  <c r="X144" i="12"/>
  <c r="X147" i="12" s="1"/>
  <c r="X152" i="12" s="1"/>
  <c r="X96" i="12"/>
  <c r="X73" i="12"/>
  <c r="X24" i="1"/>
  <c r="X101" i="4"/>
  <c r="F683" i="17"/>
  <c r="Y24" i="3" l="1"/>
  <c r="Y31" i="3" s="1"/>
  <c r="Y42" i="1"/>
  <c r="Y45" i="1"/>
  <c r="Y29" i="3"/>
  <c r="Y57" i="4"/>
  <c r="Y42" i="3"/>
  <c r="Y41" i="3"/>
  <c r="Y35" i="4"/>
  <c r="X75" i="12"/>
  <c r="X76" i="12" s="1"/>
  <c r="X83" i="12" s="1"/>
  <c r="X107" i="12"/>
  <c r="X17" i="1" s="1"/>
  <c r="W10" i="12"/>
  <c r="Y51" i="1" l="1"/>
  <c r="Y49" i="3"/>
  <c r="Y48" i="3"/>
  <c r="X20" i="1"/>
  <c r="X18" i="1"/>
  <c r="C669" i="17"/>
  <c r="D669" i="17"/>
  <c r="E669" i="17"/>
  <c r="F669" i="17"/>
  <c r="X28" i="1" l="1"/>
  <c r="X21" i="1"/>
  <c r="W25" i="4"/>
  <c r="W47" i="4"/>
  <c r="W88" i="4"/>
  <c r="W69" i="4"/>
  <c r="G683" i="17"/>
  <c r="C682" i="17"/>
  <c r="G682" i="17" s="1"/>
  <c r="F681" i="17"/>
  <c r="E681" i="17"/>
  <c r="D681" i="17"/>
  <c r="C681" i="17"/>
  <c r="G678" i="17"/>
  <c r="W117" i="12" s="1"/>
  <c r="G677" i="17"/>
  <c r="W116" i="12" s="1"/>
  <c r="G676" i="17"/>
  <c r="W115" i="12" s="1"/>
  <c r="G675" i="17"/>
  <c r="W114" i="12" s="1"/>
  <c r="G674" i="17"/>
  <c r="W113" i="12" s="1"/>
  <c r="G672" i="17"/>
  <c r="W124" i="12" s="1"/>
  <c r="G671" i="17"/>
  <c r="W122" i="12" s="1"/>
  <c r="F670" i="17"/>
  <c r="F679" i="17" s="1"/>
  <c r="E670" i="17"/>
  <c r="E679" i="17" s="1"/>
  <c r="D670" i="17"/>
  <c r="D679" i="17" s="1"/>
  <c r="C670" i="17"/>
  <c r="C679" i="17" s="1"/>
  <c r="G668" i="17"/>
  <c r="W106" i="12" s="1"/>
  <c r="G667" i="17"/>
  <c r="W103" i="12" s="1"/>
  <c r="G666" i="17"/>
  <c r="W105" i="12" s="1"/>
  <c r="G665" i="17"/>
  <c r="W104" i="12" s="1"/>
  <c r="G664" i="17"/>
  <c r="W102" i="12" s="1"/>
  <c r="G661" i="17"/>
  <c r="W111" i="12" s="1"/>
  <c r="G659" i="17"/>
  <c r="W87" i="12" s="1"/>
  <c r="W149" i="12"/>
  <c r="W131" i="12"/>
  <c r="W91" i="12"/>
  <c r="W142" i="12" s="1"/>
  <c r="W68" i="12"/>
  <c r="W69" i="12" s="1"/>
  <c r="W60" i="12"/>
  <c r="W59" i="12"/>
  <c r="W57" i="12"/>
  <c r="W56" i="12"/>
  <c r="W53" i="12"/>
  <c r="W48" i="12"/>
  <c r="W47" i="12"/>
  <c r="W46" i="12"/>
  <c r="W45" i="12"/>
  <c r="W41" i="12"/>
  <c r="W40" i="12"/>
  <c r="W39" i="12"/>
  <c r="W44" i="12"/>
  <c r="W82" i="4"/>
  <c r="W67" i="4"/>
  <c r="W64" i="4"/>
  <c r="W60" i="4"/>
  <c r="W45" i="4"/>
  <c r="W42" i="4"/>
  <c r="W22" i="4"/>
  <c r="W20" i="4"/>
  <c r="W17" i="4"/>
  <c r="W13" i="4"/>
  <c r="W11" i="4"/>
  <c r="W8" i="4"/>
  <c r="W44" i="1"/>
  <c r="W39" i="1"/>
  <c r="W9" i="1"/>
  <c r="W8" i="1"/>
  <c r="W7" i="1"/>
  <c r="X35" i="1" l="1"/>
  <c r="X30" i="1"/>
  <c r="G717" i="17"/>
  <c r="G718" i="17" s="1"/>
  <c r="F718" i="17"/>
  <c r="X71" i="4"/>
  <c r="X27" i="4"/>
  <c r="W51" i="4"/>
  <c r="X20" i="3"/>
  <c r="W73" i="4"/>
  <c r="X21" i="3"/>
  <c r="W92" i="4"/>
  <c r="W23" i="3" s="1"/>
  <c r="X22" i="3"/>
  <c r="X49" i="4"/>
  <c r="W6" i="1"/>
  <c r="W90" i="12"/>
  <c r="W141" i="12" s="1"/>
  <c r="G670" i="17"/>
  <c r="W42" i="12"/>
  <c r="W38" i="4"/>
  <c r="D684" i="17"/>
  <c r="E684" i="17"/>
  <c r="F684" i="17"/>
  <c r="G681" i="17"/>
  <c r="G669" i="17"/>
  <c r="W9" i="3"/>
  <c r="W8" i="3"/>
  <c r="W7" i="3"/>
  <c r="Y44" i="3" l="1"/>
  <c r="Y98" i="4"/>
  <c r="X96" i="4"/>
  <c r="X41" i="1"/>
  <c r="X37" i="1"/>
  <c r="X29" i="3"/>
  <c r="X28" i="3"/>
  <c r="X27" i="3"/>
  <c r="X90" i="4"/>
  <c r="X75" i="4"/>
  <c r="W96" i="4"/>
  <c r="W44" i="3" s="1"/>
  <c r="X43" i="3"/>
  <c r="W77" i="4"/>
  <c r="X42" i="3"/>
  <c r="X53" i="4"/>
  <c r="W55" i="4"/>
  <c r="X41" i="3"/>
  <c r="X31" i="4"/>
  <c r="C684" i="17"/>
  <c r="W33" i="4" s="1"/>
  <c r="W29" i="4"/>
  <c r="W6" i="3"/>
  <c r="W10" i="3" s="1"/>
  <c r="W100" i="12" s="1"/>
  <c r="W10" i="1"/>
  <c r="G679" i="17"/>
  <c r="U60" i="12"/>
  <c r="T60" i="12"/>
  <c r="S60" i="12"/>
  <c r="R60" i="12"/>
  <c r="U59" i="12"/>
  <c r="T59" i="12"/>
  <c r="S59" i="12"/>
  <c r="R59" i="12"/>
  <c r="U57" i="12"/>
  <c r="T57" i="12"/>
  <c r="S57" i="12"/>
  <c r="R57" i="12"/>
  <c r="U56" i="12"/>
  <c r="T56" i="12"/>
  <c r="S56" i="12"/>
  <c r="R56" i="12"/>
  <c r="P60" i="12"/>
  <c r="O60" i="12"/>
  <c r="N60" i="12"/>
  <c r="M60" i="12"/>
  <c r="P59" i="12"/>
  <c r="O59" i="12"/>
  <c r="N59" i="12"/>
  <c r="M59" i="12"/>
  <c r="P57" i="12"/>
  <c r="O57" i="12"/>
  <c r="N57" i="12"/>
  <c r="M57" i="12"/>
  <c r="P56" i="12"/>
  <c r="O56" i="12"/>
  <c r="N56" i="12"/>
  <c r="M56" i="12"/>
  <c r="K60" i="12"/>
  <c r="J60" i="12"/>
  <c r="I60" i="12"/>
  <c r="H60" i="12"/>
  <c r="K59" i="12"/>
  <c r="J59" i="12"/>
  <c r="I59" i="12"/>
  <c r="H59" i="12"/>
  <c r="K57" i="12"/>
  <c r="J57" i="12"/>
  <c r="I57" i="12"/>
  <c r="H57" i="12"/>
  <c r="K56" i="12"/>
  <c r="J56" i="12"/>
  <c r="I56" i="12"/>
  <c r="H56" i="12"/>
  <c r="F60" i="12"/>
  <c r="E60" i="12"/>
  <c r="D60" i="12"/>
  <c r="C60" i="12"/>
  <c r="F59" i="12"/>
  <c r="E59" i="12"/>
  <c r="D59" i="12"/>
  <c r="C59" i="12"/>
  <c r="F57" i="12"/>
  <c r="E57" i="12"/>
  <c r="D57" i="12"/>
  <c r="C57" i="12"/>
  <c r="F56" i="12"/>
  <c r="E56" i="12"/>
  <c r="D56" i="12"/>
  <c r="C56" i="12"/>
  <c r="U53" i="12"/>
  <c r="T53" i="12"/>
  <c r="S53" i="12"/>
  <c r="R53" i="12"/>
  <c r="U48" i="12"/>
  <c r="T48" i="12"/>
  <c r="S48" i="12"/>
  <c r="R48" i="12"/>
  <c r="U47" i="12"/>
  <c r="T47" i="12"/>
  <c r="S47" i="12"/>
  <c r="R47" i="12"/>
  <c r="U46" i="12"/>
  <c r="T46" i="12"/>
  <c r="S46" i="12"/>
  <c r="R46" i="12"/>
  <c r="U45" i="12"/>
  <c r="T45" i="12"/>
  <c r="S45" i="12"/>
  <c r="R45" i="12"/>
  <c r="P53" i="12"/>
  <c r="O53" i="12"/>
  <c r="N53" i="12"/>
  <c r="M53" i="12"/>
  <c r="P48" i="12"/>
  <c r="O48" i="12"/>
  <c r="N48" i="12"/>
  <c r="M48" i="12"/>
  <c r="P47" i="12"/>
  <c r="O47" i="12"/>
  <c r="N47" i="12"/>
  <c r="M47" i="12"/>
  <c r="P46" i="12"/>
  <c r="O46" i="12"/>
  <c r="N46" i="12"/>
  <c r="M46" i="12"/>
  <c r="P45" i="12"/>
  <c r="O45" i="12"/>
  <c r="N45" i="12"/>
  <c r="M45" i="12"/>
  <c r="K53" i="12"/>
  <c r="J53" i="12"/>
  <c r="I53" i="12"/>
  <c r="H53" i="12"/>
  <c r="K48" i="12"/>
  <c r="J48" i="12"/>
  <c r="I48" i="12"/>
  <c r="H48" i="12"/>
  <c r="K47" i="12"/>
  <c r="J47" i="12"/>
  <c r="I47" i="12"/>
  <c r="H47" i="12"/>
  <c r="K46" i="12"/>
  <c r="J46" i="12"/>
  <c r="I46" i="12"/>
  <c r="H46" i="12"/>
  <c r="K45" i="12"/>
  <c r="J45" i="12"/>
  <c r="I45" i="12"/>
  <c r="H45" i="12"/>
  <c r="F53" i="12"/>
  <c r="E53" i="12"/>
  <c r="D53" i="12"/>
  <c r="C53" i="12"/>
  <c r="F48" i="12"/>
  <c r="E48" i="12"/>
  <c r="D48" i="12"/>
  <c r="C48" i="12"/>
  <c r="F47" i="12"/>
  <c r="E47" i="12"/>
  <c r="D47" i="12"/>
  <c r="C47" i="12"/>
  <c r="F46" i="12"/>
  <c r="E46" i="12"/>
  <c r="D46" i="12"/>
  <c r="C46" i="12"/>
  <c r="F45" i="12"/>
  <c r="E45" i="12"/>
  <c r="D45" i="12"/>
  <c r="C45" i="12"/>
  <c r="U41" i="12"/>
  <c r="T41" i="12"/>
  <c r="S41" i="12"/>
  <c r="R41" i="12"/>
  <c r="U40" i="12"/>
  <c r="T40" i="12"/>
  <c r="S40" i="12"/>
  <c r="R40" i="12"/>
  <c r="U39" i="12"/>
  <c r="T39" i="12"/>
  <c r="S39" i="12"/>
  <c r="R39" i="12"/>
  <c r="V39" i="12" s="1"/>
  <c r="P41" i="12"/>
  <c r="O41" i="12"/>
  <c r="N41" i="12"/>
  <c r="M41" i="12"/>
  <c r="P40" i="12"/>
  <c r="O40" i="12"/>
  <c r="N40" i="12"/>
  <c r="M40" i="12"/>
  <c r="P39" i="12"/>
  <c r="O39" i="12"/>
  <c r="N39" i="12"/>
  <c r="M39" i="12"/>
  <c r="K41" i="12"/>
  <c r="J41" i="12"/>
  <c r="I41" i="12"/>
  <c r="H41" i="12"/>
  <c r="K40" i="12"/>
  <c r="J40" i="12"/>
  <c r="I40" i="12"/>
  <c r="H40" i="12"/>
  <c r="K39" i="12"/>
  <c r="J39" i="12"/>
  <c r="I39" i="12"/>
  <c r="H39" i="12"/>
  <c r="F41" i="12"/>
  <c r="E41" i="12"/>
  <c r="D41" i="12"/>
  <c r="F40" i="12"/>
  <c r="E40" i="12"/>
  <c r="D40" i="12"/>
  <c r="F39" i="12"/>
  <c r="E39" i="12"/>
  <c r="D39" i="12"/>
  <c r="C41" i="12"/>
  <c r="C40" i="12"/>
  <c r="C39" i="12"/>
  <c r="Y79" i="4" l="1"/>
  <c r="Y43" i="3"/>
  <c r="X45" i="1"/>
  <c r="X42" i="1"/>
  <c r="X49" i="1"/>
  <c r="X51" i="1" s="1"/>
  <c r="X48" i="3"/>
  <c r="X49" i="3"/>
  <c r="X50" i="3"/>
  <c r="K42" i="12"/>
  <c r="P42" i="12"/>
  <c r="U42" i="12"/>
  <c r="V56" i="12"/>
  <c r="J42" i="12"/>
  <c r="O42" i="12"/>
  <c r="T42" i="12"/>
  <c r="V40" i="12"/>
  <c r="V46" i="12"/>
  <c r="X35" i="4"/>
  <c r="X57" i="4"/>
  <c r="G684" i="17"/>
  <c r="X23" i="3"/>
  <c r="X79" i="4"/>
  <c r="V57" i="12"/>
  <c r="G41" i="12"/>
  <c r="V47" i="12"/>
  <c r="M42" i="12"/>
  <c r="Q39" i="12"/>
  <c r="G45" i="12"/>
  <c r="L46" i="12"/>
  <c r="Q47" i="12"/>
  <c r="L40" i="12"/>
  <c r="G53" i="12"/>
  <c r="Q45" i="12"/>
  <c r="V48" i="12"/>
  <c r="G59" i="12"/>
  <c r="L59" i="12"/>
  <c r="Q59" i="12"/>
  <c r="V59" i="12"/>
  <c r="R42" i="12"/>
  <c r="H42" i="12"/>
  <c r="C42" i="12"/>
  <c r="Q41" i="12"/>
  <c r="G47" i="12"/>
  <c r="L48" i="12"/>
  <c r="Q53" i="12"/>
  <c r="G56" i="12"/>
  <c r="L56" i="12"/>
  <c r="Q56" i="12"/>
  <c r="F42" i="12"/>
  <c r="I42" i="12"/>
  <c r="L41" i="12"/>
  <c r="Q40" i="12"/>
  <c r="S42" i="12"/>
  <c r="V41" i="12"/>
  <c r="G46" i="12"/>
  <c r="G48" i="12"/>
  <c r="L45" i="12"/>
  <c r="L47" i="12"/>
  <c r="L53" i="12"/>
  <c r="Q46" i="12"/>
  <c r="Q48" i="12"/>
  <c r="V45" i="12"/>
  <c r="V53" i="12"/>
  <c r="G57" i="12"/>
  <c r="G60" i="12"/>
  <c r="L57" i="12"/>
  <c r="L60" i="12"/>
  <c r="Q57" i="12"/>
  <c r="Q60" i="12"/>
  <c r="V60" i="12"/>
  <c r="W101" i="4"/>
  <c r="W98" i="4"/>
  <c r="W90" i="4"/>
  <c r="W94" i="4"/>
  <c r="N42" i="12"/>
  <c r="W73" i="12"/>
  <c r="E42" i="12"/>
  <c r="L39" i="12"/>
  <c r="G39" i="12"/>
  <c r="D42" i="12"/>
  <c r="G40" i="12"/>
  <c r="Y50" i="3" l="1"/>
  <c r="Y45" i="3"/>
  <c r="X24" i="3"/>
  <c r="V42" i="12"/>
  <c r="L42" i="12"/>
  <c r="Q42" i="12"/>
  <c r="X94" i="4"/>
  <c r="G42" i="12"/>
  <c r="V100" i="4"/>
  <c r="V81" i="4"/>
  <c r="V59" i="4"/>
  <c r="U68" i="12"/>
  <c r="U69" i="12" s="1"/>
  <c r="T68" i="12"/>
  <c r="T69" i="12" s="1"/>
  <c r="S68" i="12"/>
  <c r="S69" i="12" s="1"/>
  <c r="R68" i="12"/>
  <c r="R69" i="12" s="1"/>
  <c r="P68" i="12"/>
  <c r="P69" i="12" s="1"/>
  <c r="O68" i="12"/>
  <c r="O69" i="12" s="1"/>
  <c r="N68" i="12"/>
  <c r="N69" i="12" s="1"/>
  <c r="M68" i="12"/>
  <c r="K68" i="12"/>
  <c r="K69" i="12" s="1"/>
  <c r="J68" i="12"/>
  <c r="J69" i="12" s="1"/>
  <c r="I68" i="12"/>
  <c r="I69" i="12" s="1"/>
  <c r="H68" i="12"/>
  <c r="H69" i="12" s="1"/>
  <c r="F68" i="12"/>
  <c r="F69" i="12" s="1"/>
  <c r="E68" i="12"/>
  <c r="E69" i="12" s="1"/>
  <c r="D68" i="12"/>
  <c r="D69" i="12" s="1"/>
  <c r="C68" i="12"/>
  <c r="V67" i="12"/>
  <c r="Q67" i="12"/>
  <c r="L67" i="12"/>
  <c r="G67" i="12"/>
  <c r="V63" i="12"/>
  <c r="Q63" i="12"/>
  <c r="L63" i="12"/>
  <c r="G63" i="12"/>
  <c r="Y52" i="3" l="1"/>
  <c r="X98" i="4"/>
  <c r="X44" i="3"/>
  <c r="X31" i="3"/>
  <c r="L68" i="12"/>
  <c r="G68" i="12"/>
  <c r="Q68" i="12"/>
  <c r="V68" i="12"/>
  <c r="V69" i="12"/>
  <c r="C69" i="12"/>
  <c r="G69" i="12" s="1"/>
  <c r="M69" i="12"/>
  <c r="L69" i="12"/>
  <c r="F600" i="17"/>
  <c r="E600" i="17"/>
  <c r="D600" i="17"/>
  <c r="C600" i="17"/>
  <c r="G608" i="17"/>
  <c r="G607" i="17"/>
  <c r="G606" i="17"/>
  <c r="U115" i="12" s="1"/>
  <c r="G605" i="17"/>
  <c r="U114" i="12" s="1"/>
  <c r="G604" i="17"/>
  <c r="G602" i="17"/>
  <c r="G601" i="17"/>
  <c r="G598" i="17"/>
  <c r="G597" i="17"/>
  <c r="G596" i="17"/>
  <c r="U105" i="12" s="1"/>
  <c r="G595" i="17"/>
  <c r="G594" i="17"/>
  <c r="G592" i="17"/>
  <c r="U12" i="12" s="1"/>
  <c r="G591" i="17"/>
  <c r="U111" i="12" s="1"/>
  <c r="G589" i="17"/>
  <c r="F599" i="17"/>
  <c r="E599" i="17"/>
  <c r="D599" i="17"/>
  <c r="C599" i="17"/>
  <c r="X45" i="3" l="1"/>
  <c r="U25" i="4"/>
  <c r="W18" i="12"/>
  <c r="W93" i="12" s="1"/>
  <c r="W144" i="12" s="1"/>
  <c r="U47" i="4"/>
  <c r="U116" i="12"/>
  <c r="U103" i="12"/>
  <c r="U122" i="12"/>
  <c r="G600" i="17"/>
  <c r="U124" i="12"/>
  <c r="U88" i="4"/>
  <c r="U102" i="12"/>
  <c r="U104" i="12"/>
  <c r="W118" i="12"/>
  <c r="W23" i="1" s="1"/>
  <c r="W19" i="12"/>
  <c r="W81" i="12"/>
  <c r="W125" i="12"/>
  <c r="W89" i="12"/>
  <c r="W140" i="12" s="1"/>
  <c r="W20" i="12"/>
  <c r="W82" i="12"/>
  <c r="U117" i="12"/>
  <c r="W138" i="12"/>
  <c r="U113" i="12"/>
  <c r="U87" i="12"/>
  <c r="U69" i="4"/>
  <c r="W26" i="12"/>
  <c r="W79" i="12"/>
  <c r="W133" i="12"/>
  <c r="W132" i="12"/>
  <c r="W151" i="12"/>
  <c r="Q69" i="12"/>
  <c r="G599" i="17"/>
  <c r="X52" i="3" l="1"/>
  <c r="W50" i="12"/>
  <c r="W24" i="1"/>
  <c r="W150" i="12"/>
  <c r="W26" i="1"/>
  <c r="W58" i="12"/>
  <c r="W31" i="12"/>
  <c r="W27" i="4"/>
  <c r="W49" i="4"/>
  <c r="W51" i="12"/>
  <c r="W94" i="12"/>
  <c r="W145" i="12" s="1"/>
  <c r="W129" i="12"/>
  <c r="W78" i="12"/>
  <c r="W30" i="12"/>
  <c r="W32" i="12"/>
  <c r="W52" i="12"/>
  <c r="W95" i="12"/>
  <c r="W146" i="12" s="1"/>
  <c r="W80" i="12"/>
  <c r="W17" i="12"/>
  <c r="V63" i="4"/>
  <c r="V44" i="4"/>
  <c r="V10" i="4"/>
  <c r="V7" i="4"/>
  <c r="V86" i="4"/>
  <c r="V66" i="4"/>
  <c r="V41" i="4"/>
  <c r="V37" i="4"/>
  <c r="V19" i="4"/>
  <c r="V16" i="4"/>
  <c r="V28" i="12"/>
  <c r="V44" i="1" s="1"/>
  <c r="V27" i="12"/>
  <c r="V39" i="1" s="1"/>
  <c r="V25" i="12"/>
  <c r="V24" i="12"/>
  <c r="V21" i="12"/>
  <c r="V16" i="12"/>
  <c r="V15" i="12"/>
  <c r="V14" i="12"/>
  <c r="V13" i="12"/>
  <c r="V9" i="12"/>
  <c r="V8" i="12"/>
  <c r="V7" i="12"/>
  <c r="W134" i="12" l="1"/>
  <c r="W40" i="1"/>
  <c r="V7" i="1"/>
  <c r="V64" i="4"/>
  <c r="V9" i="1"/>
  <c r="V9" i="3" s="1"/>
  <c r="W75" i="12"/>
  <c r="W76" i="12" s="1"/>
  <c r="W83" i="12" s="1"/>
  <c r="W107" i="12"/>
  <c r="W17" i="1" s="1"/>
  <c r="W92" i="12"/>
  <c r="W22" i="12"/>
  <c r="W29" i="12" s="1"/>
  <c r="W33" i="12" s="1"/>
  <c r="W49" i="12"/>
  <c r="W54" i="12" s="1"/>
  <c r="W61" i="12" s="1"/>
  <c r="W64" i="12" s="1"/>
  <c r="W71" i="4"/>
  <c r="V82" i="4"/>
  <c r="V8" i="1"/>
  <c r="V60" i="4"/>
  <c r="W47" i="1" l="1"/>
  <c r="W32" i="1"/>
  <c r="V7" i="3"/>
  <c r="W18" i="1"/>
  <c r="W20" i="1"/>
  <c r="W143" i="12"/>
  <c r="W96" i="12"/>
  <c r="V8" i="3"/>
  <c r="W147" i="12" l="1"/>
  <c r="W33" i="1"/>
  <c r="W28" i="1"/>
  <c r="W21" i="1"/>
  <c r="F613" i="17"/>
  <c r="U106" i="12"/>
  <c r="F633" i="17"/>
  <c r="F632" i="17"/>
  <c r="E632" i="17"/>
  <c r="D632" i="17"/>
  <c r="C632" i="17"/>
  <c r="F629" i="17"/>
  <c r="E629" i="17"/>
  <c r="D629" i="17"/>
  <c r="C629" i="17"/>
  <c r="F627" i="17"/>
  <c r="E627" i="17"/>
  <c r="D627" i="17"/>
  <c r="C627" i="17"/>
  <c r="F626" i="17"/>
  <c r="E626" i="17"/>
  <c r="D626" i="17"/>
  <c r="D635" i="17" s="1"/>
  <c r="C626" i="17"/>
  <c r="F624" i="17"/>
  <c r="E624" i="17"/>
  <c r="D624" i="17"/>
  <c r="C624" i="17"/>
  <c r="F643" i="17"/>
  <c r="F642" i="17"/>
  <c r="F641" i="17"/>
  <c r="F640" i="17"/>
  <c r="G640" i="17" s="1"/>
  <c r="F639" i="17"/>
  <c r="E639" i="17"/>
  <c r="D639" i="17"/>
  <c r="C639" i="17"/>
  <c r="F637" i="17"/>
  <c r="C636" i="17"/>
  <c r="G636" i="17" l="1"/>
  <c r="E635" i="17"/>
  <c r="G613" i="17"/>
  <c r="G643" i="17"/>
  <c r="G641" i="17"/>
  <c r="G642" i="17"/>
  <c r="G637" i="17"/>
  <c r="C635" i="17"/>
  <c r="W152" i="12"/>
  <c r="W35" i="1"/>
  <c r="W30" i="1"/>
  <c r="G639" i="17"/>
  <c r="C634" i="17"/>
  <c r="F634" i="17"/>
  <c r="E634" i="17"/>
  <c r="F635" i="17"/>
  <c r="D634" i="17"/>
  <c r="G635" i="17" l="1"/>
  <c r="W41" i="1"/>
  <c r="W37" i="1"/>
  <c r="G634" i="17"/>
  <c r="W42" i="1" l="1"/>
  <c r="W45" i="1"/>
  <c r="W49" i="1"/>
  <c r="F644" i="17"/>
  <c r="E644" i="17"/>
  <c r="D644" i="17"/>
  <c r="C612" i="17"/>
  <c r="F611" i="17"/>
  <c r="E611" i="17"/>
  <c r="D611" i="17"/>
  <c r="C611" i="17"/>
  <c r="F609" i="17"/>
  <c r="E609" i="17"/>
  <c r="D609" i="17"/>
  <c r="U44" i="1"/>
  <c r="U39" i="1"/>
  <c r="U9" i="1"/>
  <c r="U8" i="1"/>
  <c r="U7" i="1"/>
  <c r="U82" i="4"/>
  <c r="U67" i="4"/>
  <c r="U64" i="4"/>
  <c r="U60" i="4"/>
  <c r="U45" i="4"/>
  <c r="U42" i="4"/>
  <c r="U22" i="4"/>
  <c r="U20" i="4"/>
  <c r="U17" i="4"/>
  <c r="U13" i="4"/>
  <c r="U11" i="4"/>
  <c r="U8" i="4"/>
  <c r="U149" i="12"/>
  <c r="U138" i="12"/>
  <c r="U131" i="12"/>
  <c r="U132" i="12"/>
  <c r="U20" i="12"/>
  <c r="U18" i="12"/>
  <c r="U19" i="12"/>
  <c r="U80" i="12"/>
  <c r="U133" i="12"/>
  <c r="U91" i="12"/>
  <c r="U142" i="12" s="1"/>
  <c r="U82" i="12"/>
  <c r="U17" i="12"/>
  <c r="U10" i="12"/>
  <c r="U51" i="4" l="1"/>
  <c r="G612" i="17"/>
  <c r="U7" i="3"/>
  <c r="U8" i="3"/>
  <c r="F614" i="17"/>
  <c r="U92" i="4"/>
  <c r="W51" i="1"/>
  <c r="U73" i="4"/>
  <c r="U92" i="12"/>
  <c r="U143" i="12" s="1"/>
  <c r="U49" i="12"/>
  <c r="U94" i="12"/>
  <c r="U145" i="12" s="1"/>
  <c r="U51" i="12"/>
  <c r="U93" i="12"/>
  <c r="U144" i="12" s="1"/>
  <c r="U50" i="12"/>
  <c r="U90" i="12"/>
  <c r="U141" i="12" s="1"/>
  <c r="U44" i="12"/>
  <c r="U95" i="12"/>
  <c r="U146" i="12" s="1"/>
  <c r="U52" i="12"/>
  <c r="U38" i="4"/>
  <c r="G611" i="17"/>
  <c r="U129" i="12"/>
  <c r="U81" i="12"/>
  <c r="U118" i="12"/>
  <c r="U23" i="1" s="1"/>
  <c r="U78" i="12"/>
  <c r="D614" i="17"/>
  <c r="U79" i="12"/>
  <c r="U125" i="12"/>
  <c r="E614" i="17"/>
  <c r="U6" i="1"/>
  <c r="C644" i="17"/>
  <c r="C609" i="17"/>
  <c r="U30" i="12"/>
  <c r="U32" i="12"/>
  <c r="U22" i="12"/>
  <c r="U26" i="12"/>
  <c r="U89" i="12"/>
  <c r="U140" i="12" s="1"/>
  <c r="U151" i="12"/>
  <c r="U9" i="3"/>
  <c r="F579" i="17"/>
  <c r="U26" i="1" l="1"/>
  <c r="U55" i="4"/>
  <c r="U150" i="12"/>
  <c r="U134" i="12"/>
  <c r="U6" i="3"/>
  <c r="U77" i="4"/>
  <c r="W20" i="3"/>
  <c r="W31" i="4"/>
  <c r="W53" i="4"/>
  <c r="W21" i="3"/>
  <c r="G609" i="17"/>
  <c r="U29" i="4"/>
  <c r="U96" i="4"/>
  <c r="U54" i="12"/>
  <c r="U31" i="12"/>
  <c r="U58" i="12"/>
  <c r="U10" i="1"/>
  <c r="G644" i="17"/>
  <c r="C614" i="17"/>
  <c r="U96" i="12"/>
  <c r="U29" i="12"/>
  <c r="U147" i="12"/>
  <c r="C578" i="17"/>
  <c r="F577" i="17"/>
  <c r="E577" i="17"/>
  <c r="D577" i="17"/>
  <c r="C577" i="17"/>
  <c r="G574" i="17"/>
  <c r="G573" i="17"/>
  <c r="G572" i="17"/>
  <c r="G571" i="17"/>
  <c r="G570" i="17"/>
  <c r="G568" i="17"/>
  <c r="G567" i="17"/>
  <c r="F566" i="17"/>
  <c r="E566" i="17"/>
  <c r="D566" i="17"/>
  <c r="C566" i="17"/>
  <c r="F565" i="17"/>
  <c r="E565" i="17"/>
  <c r="D565" i="17"/>
  <c r="C565" i="17"/>
  <c r="G564" i="17"/>
  <c r="G563" i="17"/>
  <c r="G562" i="17"/>
  <c r="G561" i="17"/>
  <c r="G560" i="17"/>
  <c r="G558" i="17"/>
  <c r="G557" i="17"/>
  <c r="G555" i="17"/>
  <c r="T44" i="1"/>
  <c r="T39" i="1"/>
  <c r="T9" i="1"/>
  <c r="Y14" i="1" s="1"/>
  <c r="T8" i="1"/>
  <c r="Y13" i="1" s="1"/>
  <c r="T7" i="1"/>
  <c r="Y12" i="1" s="1"/>
  <c r="T82" i="4"/>
  <c r="T67" i="4"/>
  <c r="T64" i="4"/>
  <c r="T60" i="4"/>
  <c r="T45" i="4"/>
  <c r="T42" i="4"/>
  <c r="T22" i="4"/>
  <c r="Y23" i="4" s="1"/>
  <c r="T20" i="4"/>
  <c r="T17" i="4"/>
  <c r="T13" i="4"/>
  <c r="Y14" i="4" s="1"/>
  <c r="T11" i="4"/>
  <c r="T8" i="4"/>
  <c r="T149" i="12"/>
  <c r="T131" i="12"/>
  <c r="T91" i="12"/>
  <c r="T142" i="12" s="1"/>
  <c r="T10" i="12"/>
  <c r="U61" i="12" l="1"/>
  <c r="U64" i="12" s="1"/>
  <c r="T113" i="12"/>
  <c r="U33" i="4"/>
  <c r="T122" i="12"/>
  <c r="U32" i="1"/>
  <c r="U33" i="1" s="1"/>
  <c r="T124" i="12"/>
  <c r="T151" i="12" s="1"/>
  <c r="T114" i="12"/>
  <c r="T115" i="12"/>
  <c r="T18" i="12" s="1"/>
  <c r="T50" i="12" s="1"/>
  <c r="U152" i="12"/>
  <c r="T116" i="12"/>
  <c r="T117" i="12"/>
  <c r="U40" i="1"/>
  <c r="U24" i="1"/>
  <c r="U10" i="3"/>
  <c r="U100" i="12" s="1"/>
  <c r="W57" i="4"/>
  <c r="W42" i="3"/>
  <c r="W28" i="3"/>
  <c r="W27" i="3"/>
  <c r="G614" i="17"/>
  <c r="W35" i="4"/>
  <c r="W41" i="3"/>
  <c r="U33" i="12"/>
  <c r="T102" i="12"/>
  <c r="T78" i="12" s="1"/>
  <c r="T106" i="12"/>
  <c r="T82" i="12" s="1"/>
  <c r="U71" i="4"/>
  <c r="G578" i="17"/>
  <c r="T87" i="12"/>
  <c r="T138" i="12" s="1"/>
  <c r="T104" i="12"/>
  <c r="T80" i="12" s="1"/>
  <c r="T111" i="12"/>
  <c r="T105" i="12"/>
  <c r="T81" i="12" s="1"/>
  <c r="U27" i="4"/>
  <c r="T12" i="12"/>
  <c r="T103" i="12"/>
  <c r="T26" i="12" s="1"/>
  <c r="T69" i="4"/>
  <c r="Y70" i="4" s="1"/>
  <c r="F575" i="17"/>
  <c r="T88" i="4"/>
  <c r="Y89" i="4" s="1"/>
  <c r="D575" i="17"/>
  <c r="T47" i="4"/>
  <c r="Y48" i="4" s="1"/>
  <c r="C575" i="17"/>
  <c r="T25" i="4"/>
  <c r="Y26" i="4" s="1"/>
  <c r="T38" i="4"/>
  <c r="T9" i="3"/>
  <c r="Y16" i="3" s="1"/>
  <c r="T8" i="3"/>
  <c r="Y15" i="3" s="1"/>
  <c r="T7" i="3"/>
  <c r="Y14" i="3" s="1"/>
  <c r="E575" i="17"/>
  <c r="G577" i="17"/>
  <c r="G566" i="17"/>
  <c r="G565" i="17"/>
  <c r="T6" i="1"/>
  <c r="Y11" i="1" s="1"/>
  <c r="C54" i="1"/>
  <c r="T93" i="12" l="1"/>
  <c r="T144" i="12" s="1"/>
  <c r="T125" i="12"/>
  <c r="T26" i="1" s="1"/>
  <c r="U73" i="12"/>
  <c r="U101" i="4"/>
  <c r="T17" i="12"/>
  <c r="T49" i="12" s="1"/>
  <c r="U47" i="1"/>
  <c r="T89" i="12"/>
  <c r="T140" i="12" s="1"/>
  <c r="T118" i="12"/>
  <c r="T23" i="1" s="1"/>
  <c r="D580" i="17"/>
  <c r="T29" i="4"/>
  <c r="Y30" i="4" s="1"/>
  <c r="T132" i="12"/>
  <c r="W49" i="3"/>
  <c r="W75" i="4"/>
  <c r="W22" i="3"/>
  <c r="W48" i="3"/>
  <c r="W79" i="4"/>
  <c r="W43" i="3"/>
  <c r="T31" i="12"/>
  <c r="T58" i="12"/>
  <c r="T90" i="12"/>
  <c r="T141" i="12" s="1"/>
  <c r="T44" i="12"/>
  <c r="T129" i="12"/>
  <c r="T20" i="12"/>
  <c r="U49" i="4"/>
  <c r="T92" i="4"/>
  <c r="Y93" i="4" s="1"/>
  <c r="U90" i="4"/>
  <c r="T19" i="12"/>
  <c r="G575" i="17"/>
  <c r="U53" i="4"/>
  <c r="U21" i="3"/>
  <c r="T51" i="4"/>
  <c r="Y52" i="4" s="1"/>
  <c r="T79" i="12"/>
  <c r="T133" i="12"/>
  <c r="U75" i="12"/>
  <c r="U107" i="12"/>
  <c r="C580" i="17"/>
  <c r="E580" i="17"/>
  <c r="T73" i="4"/>
  <c r="Y74" i="4" s="1"/>
  <c r="T10" i="1"/>
  <c r="Y15" i="1" s="1"/>
  <c r="T6" i="3"/>
  <c r="Y13" i="3" s="1"/>
  <c r="F547" i="17"/>
  <c r="S7" i="1"/>
  <c r="X12" i="1" s="1"/>
  <c r="S8" i="1"/>
  <c r="X13" i="1" s="1"/>
  <c r="S9" i="1"/>
  <c r="X14" i="1" s="1"/>
  <c r="S39" i="1"/>
  <c r="S44" i="1"/>
  <c r="T92" i="12" l="1"/>
  <c r="T143" i="12" s="1"/>
  <c r="T150" i="12"/>
  <c r="T134" i="12"/>
  <c r="T33" i="4"/>
  <c r="Y34" i="4" s="1"/>
  <c r="T32" i="12"/>
  <c r="T30" i="12"/>
  <c r="T55" i="4"/>
  <c r="Y56" i="4" s="1"/>
  <c r="T40" i="1"/>
  <c r="S7" i="3"/>
  <c r="X14" i="3" s="1"/>
  <c r="S8" i="3"/>
  <c r="X15" i="3" s="1"/>
  <c r="W29" i="3"/>
  <c r="W24" i="3"/>
  <c r="W50" i="3"/>
  <c r="W45" i="3"/>
  <c r="T95" i="12"/>
  <c r="T146" i="12" s="1"/>
  <c r="T52" i="12"/>
  <c r="T94" i="12"/>
  <c r="T145" i="12" s="1"/>
  <c r="T51" i="12"/>
  <c r="T22" i="12"/>
  <c r="T29" i="12" s="1"/>
  <c r="T77" i="4"/>
  <c r="U31" i="4"/>
  <c r="U20" i="3"/>
  <c r="U41" i="3"/>
  <c r="U35" i="4"/>
  <c r="U23" i="3"/>
  <c r="U94" i="4"/>
  <c r="U28" i="3"/>
  <c r="U75" i="4"/>
  <c r="U22" i="3"/>
  <c r="U76" i="12"/>
  <c r="U83" i="12" s="1"/>
  <c r="U17" i="1"/>
  <c r="T10" i="3"/>
  <c r="Y17" i="3" s="1"/>
  <c r="T24" i="1"/>
  <c r="S9" i="3"/>
  <c r="X16" i="3" s="1"/>
  <c r="T54" i="12" l="1"/>
  <c r="T61" i="12" s="1"/>
  <c r="T64" i="12" s="1"/>
  <c r="T47" i="1"/>
  <c r="T32" i="1"/>
  <c r="T147" i="12"/>
  <c r="U18" i="1"/>
  <c r="T100" i="12"/>
  <c r="W31" i="3"/>
  <c r="W52" i="3"/>
  <c r="T96" i="12"/>
  <c r="T33" i="12"/>
  <c r="U42" i="3"/>
  <c r="U57" i="4"/>
  <c r="U29" i="3"/>
  <c r="U24" i="3"/>
  <c r="U27" i="3"/>
  <c r="U48" i="3"/>
  <c r="U20" i="1"/>
  <c r="T101" i="4"/>
  <c r="T73" i="12"/>
  <c r="C546" i="17"/>
  <c r="F545" i="17"/>
  <c r="E545" i="17"/>
  <c r="D545" i="17"/>
  <c r="C545" i="17"/>
  <c r="G542" i="17"/>
  <c r="G541" i="17"/>
  <c r="G540" i="17"/>
  <c r="G539" i="17"/>
  <c r="G538" i="17"/>
  <c r="G536" i="17"/>
  <c r="G535" i="17"/>
  <c r="F534" i="17"/>
  <c r="E534" i="17"/>
  <c r="D534" i="17"/>
  <c r="C534" i="17"/>
  <c r="F533" i="17"/>
  <c r="E533" i="17"/>
  <c r="D533" i="17"/>
  <c r="C533" i="17"/>
  <c r="G532" i="17"/>
  <c r="G531" i="17"/>
  <c r="G530" i="17"/>
  <c r="G529" i="17"/>
  <c r="G528" i="17"/>
  <c r="G526" i="17"/>
  <c r="G525" i="17"/>
  <c r="G523" i="17"/>
  <c r="S10" i="12"/>
  <c r="S91" i="12"/>
  <c r="S142" i="12" s="1"/>
  <c r="S131" i="12"/>
  <c r="S149" i="12"/>
  <c r="S8" i="4"/>
  <c r="S11" i="4"/>
  <c r="S13" i="4"/>
  <c r="X14" i="4" s="1"/>
  <c r="S17" i="4"/>
  <c r="S20" i="4"/>
  <c r="S22" i="4"/>
  <c r="X23" i="4" s="1"/>
  <c r="S42" i="4"/>
  <c r="S45" i="4"/>
  <c r="S60" i="4"/>
  <c r="S64" i="4"/>
  <c r="S67" i="4"/>
  <c r="S82" i="4"/>
  <c r="S117" i="12" l="1"/>
  <c r="T27" i="4"/>
  <c r="S115" i="12"/>
  <c r="S18" i="12" s="1"/>
  <c r="S93" i="12" s="1"/>
  <c r="S144" i="12" s="1"/>
  <c r="S116" i="12"/>
  <c r="T152" i="12"/>
  <c r="S25" i="4"/>
  <c r="X26" i="4" s="1"/>
  <c r="S122" i="12"/>
  <c r="T33" i="1"/>
  <c r="S124" i="12"/>
  <c r="S132" i="12" s="1"/>
  <c r="T49" i="4"/>
  <c r="S113" i="12"/>
  <c r="T71" i="4"/>
  <c r="S114" i="12"/>
  <c r="U21" i="1"/>
  <c r="S102" i="12"/>
  <c r="S78" i="12" s="1"/>
  <c r="S106" i="12"/>
  <c r="G546" i="17"/>
  <c r="U49" i="3"/>
  <c r="S87" i="12"/>
  <c r="S138" i="12" s="1"/>
  <c r="S104" i="12"/>
  <c r="S80" i="12" s="1"/>
  <c r="S111" i="12"/>
  <c r="S105" i="12"/>
  <c r="S81" i="12" s="1"/>
  <c r="S103" i="12"/>
  <c r="S26" i="12" s="1"/>
  <c r="U31" i="3"/>
  <c r="U28" i="1"/>
  <c r="T75" i="12"/>
  <c r="T107" i="12"/>
  <c r="E543" i="17"/>
  <c r="S69" i="4"/>
  <c r="X70" i="4" s="1"/>
  <c r="F543" i="17"/>
  <c r="S88" i="4"/>
  <c r="X89" i="4" s="1"/>
  <c r="D543" i="17"/>
  <c r="S47" i="4"/>
  <c r="X48" i="4" s="1"/>
  <c r="S38" i="4"/>
  <c r="S6" i="1"/>
  <c r="X11" i="1" s="1"/>
  <c r="G533" i="17"/>
  <c r="C543" i="17"/>
  <c r="G545" i="17"/>
  <c r="G534" i="17"/>
  <c r="B24" i="6"/>
  <c r="C38" i="19"/>
  <c r="C12" i="19"/>
  <c r="C25" i="19" s="1"/>
  <c r="C32" i="19" s="1"/>
  <c r="D12" i="19"/>
  <c r="D25" i="19" s="1"/>
  <c r="D32" i="19" s="1"/>
  <c r="E12" i="19"/>
  <c r="E25" i="19" s="1"/>
  <c r="E32" i="19" s="1"/>
  <c r="F12" i="19"/>
  <c r="F25" i="19" s="1"/>
  <c r="F32" i="19" s="1"/>
  <c r="G12" i="19"/>
  <c r="G25" i="19" s="1"/>
  <c r="G32" i="19" s="1"/>
  <c r="S20" i="12" l="1"/>
  <c r="S95" i="12" s="1"/>
  <c r="S146" i="12" s="1"/>
  <c r="S125" i="12"/>
  <c r="S26" i="1" s="1"/>
  <c r="S50" i="12"/>
  <c r="S118" i="12"/>
  <c r="S23" i="1" s="1"/>
  <c r="T90" i="4"/>
  <c r="S32" i="12"/>
  <c r="S89" i="12"/>
  <c r="S140" i="12" s="1"/>
  <c r="S151" i="12"/>
  <c r="U35" i="1"/>
  <c r="S31" i="12"/>
  <c r="S58" i="12"/>
  <c r="S90" i="12"/>
  <c r="S141" i="12" s="1"/>
  <c r="S44" i="12"/>
  <c r="S82" i="12"/>
  <c r="S17" i="12"/>
  <c r="S133" i="12"/>
  <c r="S19" i="12"/>
  <c r="S129" i="12"/>
  <c r="S79" i="12"/>
  <c r="U30" i="1"/>
  <c r="T76" i="12"/>
  <c r="T17" i="1"/>
  <c r="G579" i="17"/>
  <c r="F580" i="17"/>
  <c r="S92" i="4"/>
  <c r="X93" i="4" s="1"/>
  <c r="S51" i="4"/>
  <c r="X52" i="4" s="1"/>
  <c r="T53" i="4"/>
  <c r="T21" i="3"/>
  <c r="Y35" i="3" s="1"/>
  <c r="D548" i="17"/>
  <c r="S30" i="12"/>
  <c r="G543" i="17"/>
  <c r="C548" i="17"/>
  <c r="S29" i="4"/>
  <c r="X30" i="4" s="1"/>
  <c r="E548" i="17"/>
  <c r="S73" i="4"/>
  <c r="X74" i="4" s="1"/>
  <c r="S6" i="3"/>
  <c r="X13" i="3" s="1"/>
  <c r="S10" i="1"/>
  <c r="X15" i="1" s="1"/>
  <c r="C35" i="19"/>
  <c r="E35" i="19"/>
  <c r="D35" i="19"/>
  <c r="S52" i="12" l="1"/>
  <c r="S150" i="12"/>
  <c r="S40" i="1"/>
  <c r="U41" i="1"/>
  <c r="U45" i="1" s="1"/>
  <c r="S33" i="4"/>
  <c r="S22" i="3"/>
  <c r="U37" i="1"/>
  <c r="S21" i="3"/>
  <c r="S20" i="3"/>
  <c r="X34" i="3" s="1"/>
  <c r="S23" i="3"/>
  <c r="X37" i="3" s="1"/>
  <c r="T20" i="1"/>
  <c r="T28" i="3"/>
  <c r="S92" i="12"/>
  <c r="S143" i="12" s="1"/>
  <c r="S49" i="12"/>
  <c r="S94" i="12"/>
  <c r="S145" i="12" s="1"/>
  <c r="S51" i="12"/>
  <c r="S134" i="12"/>
  <c r="S22" i="12"/>
  <c r="S29" i="12" s="1"/>
  <c r="G580" i="17"/>
  <c r="T96" i="4"/>
  <c r="Y97" i="4" s="1"/>
  <c r="U44" i="3"/>
  <c r="T18" i="1"/>
  <c r="T83" i="12"/>
  <c r="T75" i="4"/>
  <c r="T22" i="3"/>
  <c r="Y36" i="3" s="1"/>
  <c r="S55" i="4"/>
  <c r="X56" i="4" s="1"/>
  <c r="T23" i="3"/>
  <c r="Y37" i="3" s="1"/>
  <c r="T94" i="4"/>
  <c r="T20" i="3"/>
  <c r="Y34" i="3" s="1"/>
  <c r="T31" i="4"/>
  <c r="S77" i="4"/>
  <c r="S24" i="1"/>
  <c r="S10" i="3"/>
  <c r="X17" i="3" s="1"/>
  <c r="B53" i="8"/>
  <c r="C155" i="12"/>
  <c r="C104" i="4"/>
  <c r="C61" i="3"/>
  <c r="U49" i="1" l="1"/>
  <c r="U42" i="1"/>
  <c r="S29" i="3"/>
  <c r="X36" i="3"/>
  <c r="S28" i="3"/>
  <c r="X35" i="3"/>
  <c r="S41" i="3"/>
  <c r="X55" i="3" s="1"/>
  <c r="X34" i="4"/>
  <c r="U98" i="4"/>
  <c r="S32" i="1"/>
  <c r="S47" i="1"/>
  <c r="S54" i="12"/>
  <c r="S61" i="12" s="1"/>
  <c r="S64" i="12" s="1"/>
  <c r="S42" i="3"/>
  <c r="S43" i="3"/>
  <c r="S27" i="3"/>
  <c r="S24" i="3"/>
  <c r="X38" i="3" s="1"/>
  <c r="T28" i="1"/>
  <c r="T21" i="1"/>
  <c r="T29" i="3"/>
  <c r="S96" i="12"/>
  <c r="S147" i="12"/>
  <c r="S33" i="12"/>
  <c r="U79" i="4"/>
  <c r="U43" i="3"/>
  <c r="U51" i="1"/>
  <c r="T57" i="4"/>
  <c r="T42" i="3"/>
  <c r="Y56" i="3" s="1"/>
  <c r="T35" i="4"/>
  <c r="T41" i="3"/>
  <c r="Y55" i="3" s="1"/>
  <c r="T24" i="3"/>
  <c r="Y38" i="3" s="1"/>
  <c r="T27" i="3"/>
  <c r="S100" i="12"/>
  <c r="S73" i="12"/>
  <c r="S101" i="4"/>
  <c r="R44" i="1"/>
  <c r="R39" i="1"/>
  <c r="R9" i="1"/>
  <c r="R8" i="1"/>
  <c r="R7" i="1"/>
  <c r="F515" i="17"/>
  <c r="R149" i="12"/>
  <c r="V149" i="12" s="1"/>
  <c r="R131" i="12"/>
  <c r="V131" i="12" s="1"/>
  <c r="R91" i="12"/>
  <c r="R10" i="12"/>
  <c r="V10" i="12" s="1"/>
  <c r="R64" i="4"/>
  <c r="P64" i="4"/>
  <c r="O64" i="4"/>
  <c r="N64" i="4"/>
  <c r="M64" i="4"/>
  <c r="L64" i="4"/>
  <c r="K64" i="4"/>
  <c r="J64" i="4"/>
  <c r="I64" i="4"/>
  <c r="H64" i="4"/>
  <c r="Q64" i="4"/>
  <c r="R82" i="4"/>
  <c r="R67" i="4"/>
  <c r="R60" i="4"/>
  <c r="R45" i="4"/>
  <c r="R42" i="4"/>
  <c r="R22" i="4"/>
  <c r="R20" i="4"/>
  <c r="R17" i="4"/>
  <c r="R13" i="4"/>
  <c r="R11" i="4"/>
  <c r="R8" i="4"/>
  <c r="T35" i="1" l="1"/>
  <c r="Y36" i="1" s="1"/>
  <c r="Y29" i="1"/>
  <c r="S48" i="3"/>
  <c r="S49" i="3"/>
  <c r="X56" i="3"/>
  <c r="S50" i="3"/>
  <c r="X57" i="3"/>
  <c r="T30" i="1"/>
  <c r="S152" i="12"/>
  <c r="S33" i="1"/>
  <c r="S31" i="3"/>
  <c r="W23" i="4"/>
  <c r="T31" i="3"/>
  <c r="T48" i="3"/>
  <c r="T49" i="3"/>
  <c r="R9" i="3"/>
  <c r="W14" i="1"/>
  <c r="V13" i="4"/>
  <c r="W14" i="4"/>
  <c r="R7" i="3"/>
  <c r="W12" i="1"/>
  <c r="R8" i="3"/>
  <c r="W13" i="1"/>
  <c r="F648" i="17"/>
  <c r="R142" i="12"/>
  <c r="V142" i="12" s="1"/>
  <c r="V91" i="12"/>
  <c r="U50" i="3"/>
  <c r="U45" i="3"/>
  <c r="R6" i="1"/>
  <c r="V22" i="4"/>
  <c r="T37" i="1"/>
  <c r="T41" i="1"/>
  <c r="S75" i="12"/>
  <c r="S107" i="12"/>
  <c r="R38" i="4"/>
  <c r="G648" i="17" l="1"/>
  <c r="W16" i="3"/>
  <c r="W15" i="3"/>
  <c r="W14" i="3"/>
  <c r="R10" i="1"/>
  <c r="W11" i="1"/>
  <c r="U52" i="3"/>
  <c r="R6" i="3"/>
  <c r="V6" i="1"/>
  <c r="V38" i="4"/>
  <c r="S17" i="1"/>
  <c r="S76" i="12"/>
  <c r="T49" i="1"/>
  <c r="Y50" i="1" s="1"/>
  <c r="T42" i="1"/>
  <c r="T45" i="1"/>
  <c r="W15" i="1" l="1"/>
  <c r="W13" i="3"/>
  <c r="R10" i="3"/>
  <c r="V6" i="3"/>
  <c r="V10" i="1"/>
  <c r="S18" i="1"/>
  <c r="S20" i="1"/>
  <c r="S83" i="12"/>
  <c r="T51" i="1"/>
  <c r="G515" i="17"/>
  <c r="C514" i="17"/>
  <c r="F513" i="17"/>
  <c r="E513" i="17"/>
  <c r="D513" i="17"/>
  <c r="C513" i="17"/>
  <c r="G510" i="17"/>
  <c r="G509" i="17"/>
  <c r="G508" i="17"/>
  <c r="G507" i="17"/>
  <c r="G506" i="17"/>
  <c r="G504" i="17"/>
  <c r="G503" i="17"/>
  <c r="F502" i="17"/>
  <c r="E502" i="17"/>
  <c r="D502" i="17"/>
  <c r="C502" i="17"/>
  <c r="F501" i="17"/>
  <c r="E501" i="17"/>
  <c r="D501" i="17"/>
  <c r="C501" i="17"/>
  <c r="G500" i="17"/>
  <c r="G499" i="17"/>
  <c r="G498" i="17"/>
  <c r="G497" i="17"/>
  <c r="G496" i="17"/>
  <c r="G494" i="17"/>
  <c r="G493" i="17"/>
  <c r="G491" i="17"/>
  <c r="D646" i="17" l="1"/>
  <c r="E646" i="17"/>
  <c r="R113" i="12"/>
  <c r="V113" i="12" s="1"/>
  <c r="F646" i="17"/>
  <c r="R114" i="12"/>
  <c r="V114" i="12" s="1"/>
  <c r="R25" i="4"/>
  <c r="R27" i="4" s="1"/>
  <c r="R124" i="12"/>
  <c r="R132" i="12" s="1"/>
  <c r="R115" i="12"/>
  <c r="R18" i="12" s="1"/>
  <c r="R50" i="12" s="1"/>
  <c r="V50" i="12" s="1"/>
  <c r="R122" i="12"/>
  <c r="V122" i="12" s="1"/>
  <c r="R116" i="12"/>
  <c r="V116" i="12" s="1"/>
  <c r="R117" i="12"/>
  <c r="V117" i="12" s="1"/>
  <c r="C646" i="17"/>
  <c r="R101" i="4"/>
  <c r="W17" i="3"/>
  <c r="R73" i="12"/>
  <c r="V73" i="12" s="1"/>
  <c r="R102" i="12"/>
  <c r="V102" i="12" s="1"/>
  <c r="G629" i="17"/>
  <c r="R106" i="12"/>
  <c r="V106" i="12" s="1"/>
  <c r="V82" i="12" s="1"/>
  <c r="G633" i="17"/>
  <c r="G514" i="17"/>
  <c r="C647" i="17"/>
  <c r="R87" i="12"/>
  <c r="G624" i="17"/>
  <c r="R104" i="12"/>
  <c r="V104" i="12" s="1"/>
  <c r="V80" i="12" s="1"/>
  <c r="G630" i="17"/>
  <c r="V10" i="3"/>
  <c r="R111" i="12"/>
  <c r="V111" i="12" s="1"/>
  <c r="G626" i="17"/>
  <c r="R105" i="12"/>
  <c r="V105" i="12" s="1"/>
  <c r="V81" i="12" s="1"/>
  <c r="G631" i="17"/>
  <c r="R12" i="12"/>
  <c r="R44" i="12" s="1"/>
  <c r="G627" i="17"/>
  <c r="R103" i="12"/>
  <c r="V103" i="12" s="1"/>
  <c r="V79" i="12" s="1"/>
  <c r="G632" i="17"/>
  <c r="S21" i="1"/>
  <c r="S28" i="1"/>
  <c r="X29" i="1" s="1"/>
  <c r="D511" i="17"/>
  <c r="R47" i="4"/>
  <c r="E511" i="17"/>
  <c r="R69" i="4"/>
  <c r="S71" i="4"/>
  <c r="F511" i="17"/>
  <c r="R88" i="4"/>
  <c r="G501" i="17"/>
  <c r="C511" i="17"/>
  <c r="G513" i="17"/>
  <c r="G502" i="17"/>
  <c r="F449" i="17"/>
  <c r="E449" i="17"/>
  <c r="D449" i="17"/>
  <c r="C449" i="17"/>
  <c r="F416" i="17"/>
  <c r="E416" i="17"/>
  <c r="D416" i="17"/>
  <c r="C416" i="17"/>
  <c r="F384" i="17"/>
  <c r="E384" i="17"/>
  <c r="D384" i="17"/>
  <c r="C384" i="17"/>
  <c r="F352" i="17"/>
  <c r="E352" i="17"/>
  <c r="D352" i="17"/>
  <c r="C352" i="17"/>
  <c r="F288" i="17"/>
  <c r="E288" i="17"/>
  <c r="D288" i="17"/>
  <c r="C288" i="17"/>
  <c r="F256" i="17"/>
  <c r="E256" i="17"/>
  <c r="D256" i="17"/>
  <c r="C256" i="17"/>
  <c r="F224" i="17"/>
  <c r="E224" i="17"/>
  <c r="D224" i="17"/>
  <c r="C224" i="17"/>
  <c r="F192" i="17"/>
  <c r="E192" i="17"/>
  <c r="D192" i="17"/>
  <c r="C192" i="17"/>
  <c r="F128" i="17"/>
  <c r="E128" i="17"/>
  <c r="D128" i="17"/>
  <c r="C129" i="17"/>
  <c r="C128" i="17"/>
  <c r="F96" i="17"/>
  <c r="E96" i="17"/>
  <c r="D96" i="17"/>
  <c r="C97" i="17"/>
  <c r="C96" i="17"/>
  <c r="F64" i="17"/>
  <c r="E64" i="17"/>
  <c r="D64" i="17"/>
  <c r="C66" i="17"/>
  <c r="C65" i="17"/>
  <c r="C64" i="17"/>
  <c r="F32" i="17"/>
  <c r="E32" i="17"/>
  <c r="D32" i="17"/>
  <c r="C34" i="17"/>
  <c r="C32" i="17"/>
  <c r="V115" i="12" l="1"/>
  <c r="R89" i="12"/>
  <c r="R140" i="12" s="1"/>
  <c r="W26" i="4"/>
  <c r="V25" i="4"/>
  <c r="V27" i="4" s="1"/>
  <c r="F649" i="17"/>
  <c r="E481" i="17"/>
  <c r="G647" i="17"/>
  <c r="V124" i="12"/>
  <c r="G646" i="17"/>
  <c r="E649" i="17"/>
  <c r="C481" i="17"/>
  <c r="V132" i="12"/>
  <c r="D481" i="17"/>
  <c r="R125" i="12"/>
  <c r="V125" i="12" s="1"/>
  <c r="R151" i="12"/>
  <c r="D649" i="17"/>
  <c r="W70" i="4"/>
  <c r="W89" i="4"/>
  <c r="W48" i="4"/>
  <c r="C649" i="17"/>
  <c r="V78" i="12"/>
  <c r="V44" i="12"/>
  <c r="R80" i="12"/>
  <c r="R20" i="12"/>
  <c r="R82" i="12"/>
  <c r="R19" i="12"/>
  <c r="R17" i="12"/>
  <c r="R118" i="12"/>
  <c r="R23" i="1" s="1"/>
  <c r="R129" i="12"/>
  <c r="R81" i="12"/>
  <c r="R133" i="12"/>
  <c r="R78" i="12"/>
  <c r="R26" i="12"/>
  <c r="R49" i="4"/>
  <c r="V47" i="4"/>
  <c r="R90" i="4"/>
  <c r="V88" i="4"/>
  <c r="R71" i="4"/>
  <c r="V69" i="4"/>
  <c r="R79" i="12"/>
  <c r="R90" i="12"/>
  <c r="V12" i="12"/>
  <c r="R93" i="12"/>
  <c r="V18" i="12"/>
  <c r="R138" i="12"/>
  <c r="V87" i="12"/>
  <c r="V138" i="12" s="1"/>
  <c r="V101" i="4"/>
  <c r="V89" i="12"/>
  <c r="S35" i="1"/>
  <c r="X36" i="1" s="1"/>
  <c r="S30" i="1"/>
  <c r="F481" i="17"/>
  <c r="C162" i="17"/>
  <c r="R100" i="12"/>
  <c r="V100" i="12" s="1"/>
  <c r="S75" i="4"/>
  <c r="S27" i="4"/>
  <c r="D516" i="17"/>
  <c r="R51" i="4"/>
  <c r="G547" i="17"/>
  <c r="F548" i="17"/>
  <c r="S49" i="4"/>
  <c r="C516" i="17"/>
  <c r="R29" i="4"/>
  <c r="E516" i="17"/>
  <c r="R73" i="4"/>
  <c r="R30" i="12"/>
  <c r="V30" i="12" s="1"/>
  <c r="R32" i="12"/>
  <c r="V32" i="12" s="1"/>
  <c r="F516" i="17"/>
  <c r="R92" i="4"/>
  <c r="G511" i="17"/>
  <c r="C459" i="17"/>
  <c r="D459" i="17"/>
  <c r="E459" i="17"/>
  <c r="F459" i="17"/>
  <c r="C461" i="17"/>
  <c r="D461" i="17"/>
  <c r="E461" i="17"/>
  <c r="F461" i="17"/>
  <c r="F462" i="17"/>
  <c r="C464" i="17"/>
  <c r="D464" i="17"/>
  <c r="E464" i="17"/>
  <c r="F464" i="17"/>
  <c r="F465" i="17"/>
  <c r="F466" i="17"/>
  <c r="C467" i="17"/>
  <c r="F468" i="17"/>
  <c r="C471" i="17"/>
  <c r="C472" i="17"/>
  <c r="C474" i="17"/>
  <c r="D474" i="17"/>
  <c r="E474" i="17"/>
  <c r="F474" i="17"/>
  <c r="F475" i="17"/>
  <c r="F476" i="17"/>
  <c r="F477" i="17"/>
  <c r="F478" i="17"/>
  <c r="F304" i="17"/>
  <c r="F317" i="17"/>
  <c r="F316" i="17"/>
  <c r="F315" i="17"/>
  <c r="F314" i="17"/>
  <c r="F313" i="17"/>
  <c r="E313" i="17"/>
  <c r="D313" i="17"/>
  <c r="C313" i="17"/>
  <c r="C311" i="17"/>
  <c r="C310" i="17"/>
  <c r="F307" i="17"/>
  <c r="C306" i="17"/>
  <c r="G305" i="17"/>
  <c r="F303" i="17"/>
  <c r="E303" i="17"/>
  <c r="D303" i="17"/>
  <c r="C303" i="17"/>
  <c r="G301" i="17"/>
  <c r="F300" i="17"/>
  <c r="E300" i="17"/>
  <c r="D300" i="17"/>
  <c r="C300" i="17"/>
  <c r="F298" i="17"/>
  <c r="E298" i="17"/>
  <c r="D298" i="17"/>
  <c r="C298" i="17"/>
  <c r="F157" i="17"/>
  <c r="F156" i="17"/>
  <c r="F155" i="17"/>
  <c r="F154" i="17"/>
  <c r="F153" i="17"/>
  <c r="E153" i="17"/>
  <c r="D153" i="17"/>
  <c r="C153" i="17"/>
  <c r="C151" i="17"/>
  <c r="C150" i="17"/>
  <c r="F147" i="17"/>
  <c r="C146" i="17"/>
  <c r="F143" i="17"/>
  <c r="E143" i="17"/>
  <c r="D143" i="17"/>
  <c r="C143" i="17"/>
  <c r="F140" i="17"/>
  <c r="E140" i="17"/>
  <c r="D140" i="17"/>
  <c r="C140" i="17"/>
  <c r="F138" i="17"/>
  <c r="E138" i="17"/>
  <c r="D138" i="17"/>
  <c r="C138" i="17"/>
  <c r="R26" i="1" l="1"/>
  <c r="R40" i="1" s="1"/>
  <c r="G649" i="17"/>
  <c r="V118" i="12"/>
  <c r="V23" i="1" s="1"/>
  <c r="V24" i="1" s="1"/>
  <c r="G548" i="17"/>
  <c r="G304" i="17"/>
  <c r="G478" i="17"/>
  <c r="G477" i="17"/>
  <c r="G471" i="17"/>
  <c r="V129" i="12"/>
  <c r="V26" i="1"/>
  <c r="G472" i="17"/>
  <c r="D309" i="17"/>
  <c r="G476" i="17"/>
  <c r="G468" i="17"/>
  <c r="G462" i="17"/>
  <c r="R24" i="1"/>
  <c r="G317" i="17"/>
  <c r="G306" i="17"/>
  <c r="V151" i="12"/>
  <c r="G315" i="17"/>
  <c r="E470" i="17"/>
  <c r="G311" i="17"/>
  <c r="C470" i="17"/>
  <c r="V133" i="12"/>
  <c r="G314" i="17"/>
  <c r="G475" i="17"/>
  <c r="F470" i="17"/>
  <c r="R33" i="4"/>
  <c r="R35" i="4" s="1"/>
  <c r="G307" i="17"/>
  <c r="G466" i="17"/>
  <c r="G310" i="17"/>
  <c r="G316" i="17"/>
  <c r="G465" i="17"/>
  <c r="D470" i="17"/>
  <c r="S41" i="1"/>
  <c r="S42" i="1" s="1"/>
  <c r="V29" i="4"/>
  <c r="W30" i="4"/>
  <c r="V51" i="4"/>
  <c r="W52" i="4"/>
  <c r="V92" i="4"/>
  <c r="V94" i="4" s="1"/>
  <c r="W93" i="4"/>
  <c r="V73" i="4"/>
  <c r="V22" i="3" s="1"/>
  <c r="W74" i="4"/>
  <c r="V20" i="12"/>
  <c r="R52" i="12"/>
  <c r="V52" i="12" s="1"/>
  <c r="V17" i="12"/>
  <c r="R49" i="12"/>
  <c r="V19" i="12"/>
  <c r="R51" i="12"/>
  <c r="V51" i="12" s="1"/>
  <c r="R95" i="12"/>
  <c r="R146" i="12" s="1"/>
  <c r="R31" i="12"/>
  <c r="V31" i="12" s="1"/>
  <c r="R58" i="12"/>
  <c r="V58" i="12" s="1"/>
  <c r="R94" i="12"/>
  <c r="V94" i="12" s="1"/>
  <c r="R22" i="12"/>
  <c r="R29" i="12" s="1"/>
  <c r="R92" i="12"/>
  <c r="V92" i="12" s="1"/>
  <c r="V26" i="12"/>
  <c r="R134" i="12"/>
  <c r="R150" i="12"/>
  <c r="V140" i="12"/>
  <c r="R141" i="12"/>
  <c r="V90" i="12"/>
  <c r="V90" i="4"/>
  <c r="R144" i="12"/>
  <c r="V93" i="12"/>
  <c r="V71" i="4"/>
  <c r="V49" i="4"/>
  <c r="S37" i="1"/>
  <c r="R107" i="12"/>
  <c r="V107" i="12" s="1"/>
  <c r="V17" i="1" s="1"/>
  <c r="S96" i="4"/>
  <c r="X97" i="4" s="1"/>
  <c r="T44" i="3"/>
  <c r="Y58" i="3" s="1"/>
  <c r="T98" i="4"/>
  <c r="D308" i="17"/>
  <c r="C469" i="17"/>
  <c r="E308" i="17"/>
  <c r="R75" i="12"/>
  <c r="V75" i="12" s="1"/>
  <c r="V76" i="12" s="1"/>
  <c r="V83" i="12" s="1"/>
  <c r="R96" i="4"/>
  <c r="S79" i="4"/>
  <c r="R22" i="3"/>
  <c r="R75" i="4"/>
  <c r="R41" i="3"/>
  <c r="S90" i="4"/>
  <c r="S53" i="4"/>
  <c r="R21" i="3"/>
  <c r="R53" i="4"/>
  <c r="G516" i="17"/>
  <c r="R77" i="4"/>
  <c r="S31" i="4"/>
  <c r="C308" i="17"/>
  <c r="R20" i="3"/>
  <c r="R31" i="4"/>
  <c r="R55" i="4"/>
  <c r="R23" i="3"/>
  <c r="R94" i="4"/>
  <c r="G474" i="17"/>
  <c r="F469" i="17"/>
  <c r="E469" i="17"/>
  <c r="G467" i="17"/>
  <c r="G303" i="17"/>
  <c r="G464" i="17"/>
  <c r="D469" i="17"/>
  <c r="G461" i="17"/>
  <c r="G459" i="17"/>
  <c r="G313" i="17"/>
  <c r="F309" i="17"/>
  <c r="E309" i="17"/>
  <c r="C309" i="17"/>
  <c r="G481" i="17"/>
  <c r="G298" i="17"/>
  <c r="G300" i="17"/>
  <c r="F308" i="17"/>
  <c r="G470" i="17" l="1"/>
  <c r="W34" i="4"/>
  <c r="V33" i="4"/>
  <c r="V35" i="4" s="1"/>
  <c r="S49" i="1"/>
  <c r="X50" i="1" s="1"/>
  <c r="S45" i="1"/>
  <c r="C479" i="17"/>
  <c r="V141" i="12"/>
  <c r="V40" i="1"/>
  <c r="R47" i="1"/>
  <c r="D479" i="17"/>
  <c r="D484" i="17" s="1"/>
  <c r="D318" i="17"/>
  <c r="V144" i="12"/>
  <c r="V150" i="12"/>
  <c r="V146" i="12"/>
  <c r="R145" i="12"/>
  <c r="R32" i="1"/>
  <c r="E479" i="17"/>
  <c r="E484" i="17" s="1"/>
  <c r="F479" i="17"/>
  <c r="V21" i="3"/>
  <c r="V28" i="3" s="1"/>
  <c r="S44" i="3"/>
  <c r="W97" i="4"/>
  <c r="V75" i="4"/>
  <c r="V31" i="4"/>
  <c r="V41" i="3"/>
  <c r="V48" i="3" s="1"/>
  <c r="W34" i="3"/>
  <c r="V55" i="4"/>
  <c r="V42" i="3" s="1"/>
  <c r="W56" i="4"/>
  <c r="R28" i="3"/>
  <c r="W35" i="3"/>
  <c r="R48" i="3"/>
  <c r="W55" i="3"/>
  <c r="V95" i="12"/>
  <c r="V77" i="4"/>
  <c r="V53" i="4"/>
  <c r="V23" i="3"/>
  <c r="W37" i="3"/>
  <c r="R29" i="3"/>
  <c r="W36" i="3"/>
  <c r="V49" i="12"/>
  <c r="R54" i="12"/>
  <c r="V134" i="12"/>
  <c r="R143" i="12"/>
  <c r="R96" i="12"/>
  <c r="V96" i="12" s="1"/>
  <c r="V29" i="12"/>
  <c r="R33" i="12"/>
  <c r="V33" i="12" s="1"/>
  <c r="V22" i="12"/>
  <c r="R44" i="3"/>
  <c r="V96" i="4"/>
  <c r="V18" i="1"/>
  <c r="V20" i="1"/>
  <c r="V29" i="3"/>
  <c r="R27" i="3"/>
  <c r="V20" i="3"/>
  <c r="R17" i="1"/>
  <c r="R76" i="12"/>
  <c r="T79" i="4"/>
  <c r="T43" i="3"/>
  <c r="Y57" i="3" s="1"/>
  <c r="E318" i="17"/>
  <c r="R24" i="3"/>
  <c r="R98" i="4"/>
  <c r="S35" i="4"/>
  <c r="S94" i="4"/>
  <c r="S98" i="4"/>
  <c r="R79" i="4"/>
  <c r="R43" i="3"/>
  <c r="R42" i="3"/>
  <c r="R57" i="4"/>
  <c r="S57" i="4"/>
  <c r="G469" i="17"/>
  <c r="F318" i="17"/>
  <c r="G309" i="17"/>
  <c r="C318" i="17"/>
  <c r="G308" i="17"/>
  <c r="S51" i="1" l="1"/>
  <c r="S45" i="3"/>
  <c r="X59" i="3" s="1"/>
  <c r="X58" i="3"/>
  <c r="G479" i="17"/>
  <c r="V79" i="4"/>
  <c r="R33" i="1"/>
  <c r="V145" i="12"/>
  <c r="V47" i="1"/>
  <c r="R147" i="12"/>
  <c r="V32" i="1"/>
  <c r="V43" i="3"/>
  <c r="V57" i="4"/>
  <c r="W58" i="3"/>
  <c r="R31" i="3"/>
  <c r="W38" i="3"/>
  <c r="R49" i="3"/>
  <c r="W56" i="3"/>
  <c r="R50" i="3"/>
  <c r="W57" i="3"/>
  <c r="R61" i="12"/>
  <c r="V54" i="12"/>
  <c r="V143" i="12"/>
  <c r="V44" i="3"/>
  <c r="V98" i="4"/>
  <c r="V24" i="3"/>
  <c r="V27" i="3"/>
  <c r="V49" i="3"/>
  <c r="V28" i="1"/>
  <c r="V21" i="1"/>
  <c r="R20" i="1"/>
  <c r="R18" i="1"/>
  <c r="R83" i="12"/>
  <c r="T50" i="3"/>
  <c r="T45" i="3"/>
  <c r="Y59" i="3" s="1"/>
  <c r="R45" i="3"/>
  <c r="G318" i="17"/>
  <c r="Q44" i="4"/>
  <c r="L44" i="4"/>
  <c r="G44" i="4"/>
  <c r="Q66" i="4"/>
  <c r="L66" i="4"/>
  <c r="G66" i="4"/>
  <c r="S52" i="3" l="1"/>
  <c r="V147" i="12"/>
  <c r="R152" i="12"/>
  <c r="V33" i="1"/>
  <c r="V67" i="4"/>
  <c r="V45" i="4"/>
  <c r="V50" i="3"/>
  <c r="R52" i="3"/>
  <c r="W59" i="3"/>
  <c r="R64" i="12"/>
  <c r="V64" i="12" s="1"/>
  <c r="V61" i="12"/>
  <c r="V35" i="1"/>
  <c r="V30" i="1"/>
  <c r="V31" i="3"/>
  <c r="V45" i="3"/>
  <c r="R21" i="1"/>
  <c r="R28" i="1"/>
  <c r="T52" i="3"/>
  <c r="Q67" i="4"/>
  <c r="P82" i="4"/>
  <c r="O82" i="4"/>
  <c r="N82" i="4"/>
  <c r="M82" i="4"/>
  <c r="L82" i="4"/>
  <c r="K82" i="4"/>
  <c r="J82" i="4"/>
  <c r="I82" i="4"/>
  <c r="H82" i="4"/>
  <c r="G82" i="4"/>
  <c r="F82" i="4"/>
  <c r="E82" i="4"/>
  <c r="D82" i="4"/>
  <c r="C82" i="4"/>
  <c r="P60" i="4"/>
  <c r="O60" i="4"/>
  <c r="N60" i="4"/>
  <c r="M60" i="4"/>
  <c r="L60" i="4"/>
  <c r="K60" i="4"/>
  <c r="J60" i="4"/>
  <c r="I60" i="4"/>
  <c r="H60" i="4"/>
  <c r="G60" i="4"/>
  <c r="F60" i="4"/>
  <c r="E60" i="4"/>
  <c r="D60" i="4"/>
  <c r="C60" i="4"/>
  <c r="V152" i="12" l="1"/>
  <c r="W29" i="1"/>
  <c r="V52" i="3"/>
  <c r="V37" i="1"/>
  <c r="V41" i="1"/>
  <c r="R30" i="1"/>
  <c r="R35" i="1"/>
  <c r="Q37" i="4"/>
  <c r="L37" i="4"/>
  <c r="G37" i="4"/>
  <c r="W36" i="1" l="1"/>
  <c r="V42" i="1"/>
  <c r="V45" i="1"/>
  <c r="V49" i="1"/>
  <c r="R41" i="1"/>
  <c r="R37" i="1"/>
  <c r="F451" i="17"/>
  <c r="F418" i="17"/>
  <c r="F386" i="17"/>
  <c r="F354" i="17"/>
  <c r="F290" i="17"/>
  <c r="F258" i="17"/>
  <c r="F226" i="17"/>
  <c r="F194" i="17"/>
  <c r="F130" i="17"/>
  <c r="F98" i="17"/>
  <c r="F66" i="17"/>
  <c r="F34" i="17"/>
  <c r="C450" i="17"/>
  <c r="C417" i="17"/>
  <c r="C385" i="17"/>
  <c r="C353" i="17"/>
  <c r="C289" i="17"/>
  <c r="C320" i="17"/>
  <c r="C257" i="17"/>
  <c r="C225" i="17"/>
  <c r="C193" i="17"/>
  <c r="D160" i="17"/>
  <c r="G97" i="17"/>
  <c r="G65" i="17"/>
  <c r="C33" i="17"/>
  <c r="G33" i="17" l="1"/>
  <c r="G385" i="17"/>
  <c r="G417" i="17"/>
  <c r="G193" i="17"/>
  <c r="G450" i="17"/>
  <c r="G225" i="17"/>
  <c r="G257" i="17"/>
  <c r="V51" i="1"/>
  <c r="R45" i="1"/>
  <c r="R49" i="1"/>
  <c r="R42" i="1"/>
  <c r="F483" i="17"/>
  <c r="G353" i="17"/>
  <c r="C482" i="17"/>
  <c r="G289" i="17"/>
  <c r="C321" i="17"/>
  <c r="F160" i="17"/>
  <c r="E320" i="17"/>
  <c r="E160" i="17"/>
  <c r="D320" i="17"/>
  <c r="C160" i="17"/>
  <c r="G129" i="17"/>
  <c r="C161" i="17"/>
  <c r="F320" i="17"/>
  <c r="G34" i="17"/>
  <c r="G66" i="17"/>
  <c r="F162" i="17"/>
  <c r="F322" i="17"/>
  <c r="G64" i="17"/>
  <c r="G128" i="17"/>
  <c r="G256" i="17"/>
  <c r="G384" i="17"/>
  <c r="G32" i="17"/>
  <c r="G96" i="17"/>
  <c r="G224" i="17"/>
  <c r="G449" i="17"/>
  <c r="G416" i="17"/>
  <c r="G352" i="17"/>
  <c r="G288" i="17"/>
  <c r="G192" i="17"/>
  <c r="E323" i="17" l="1"/>
  <c r="G161" i="17"/>
  <c r="G321" i="17"/>
  <c r="D323" i="17"/>
  <c r="W50" i="1"/>
  <c r="R51" i="1"/>
  <c r="G482" i="17"/>
  <c r="C484" i="17"/>
  <c r="C323" i="17"/>
  <c r="G160" i="17"/>
  <c r="G320" i="17"/>
  <c r="G322" i="17"/>
  <c r="F323" i="17"/>
  <c r="F405" i="17"/>
  <c r="E404" i="17"/>
  <c r="E405" i="17"/>
  <c r="D405" i="17"/>
  <c r="C405" i="17"/>
  <c r="O69" i="4" l="1"/>
  <c r="T70" i="4" s="1"/>
  <c r="G323" i="17"/>
  <c r="E414" i="17"/>
  <c r="Q28" i="12"/>
  <c r="Q27" i="12"/>
  <c r="Q25" i="12"/>
  <c r="Q24" i="12"/>
  <c r="Q21" i="12"/>
  <c r="Q16" i="12"/>
  <c r="Q15" i="12"/>
  <c r="Q14" i="12"/>
  <c r="Q13" i="12"/>
  <c r="Q9" i="12"/>
  <c r="Q8" i="12"/>
  <c r="Q7" i="12"/>
  <c r="O10" i="12"/>
  <c r="P10" i="12"/>
  <c r="O91" i="12"/>
  <c r="P91" i="12"/>
  <c r="O131" i="12"/>
  <c r="P131" i="12"/>
  <c r="O149" i="12"/>
  <c r="P149" i="12"/>
  <c r="O71" i="4" l="1"/>
  <c r="G483" i="17"/>
  <c r="F484" i="17"/>
  <c r="Q60" i="4"/>
  <c r="Q82" i="4"/>
  <c r="P142" i="12"/>
  <c r="O142" i="12"/>
  <c r="O73" i="4"/>
  <c r="E419" i="17"/>
  <c r="O22" i="3" l="1"/>
  <c r="T74" i="4"/>
  <c r="G484" i="17"/>
  <c r="O77" i="4"/>
  <c r="C7" i="1"/>
  <c r="D7" i="1"/>
  <c r="E7" i="1"/>
  <c r="F7" i="1"/>
  <c r="G7" i="1"/>
  <c r="H7" i="1"/>
  <c r="I7" i="1"/>
  <c r="J7" i="1"/>
  <c r="K7" i="1"/>
  <c r="L7" i="1"/>
  <c r="M7" i="1"/>
  <c r="N7" i="1"/>
  <c r="O7" i="1"/>
  <c r="P7" i="1"/>
  <c r="Q7" i="1"/>
  <c r="O8" i="1"/>
  <c r="P8" i="1"/>
  <c r="Q8" i="1"/>
  <c r="O9" i="1"/>
  <c r="O39" i="1"/>
  <c r="P39" i="1"/>
  <c r="Q39" i="1"/>
  <c r="O44" i="1"/>
  <c r="P44" i="1"/>
  <c r="Q44" i="1"/>
  <c r="C8" i="1"/>
  <c r="D8" i="1"/>
  <c r="E8" i="1"/>
  <c r="F8" i="1"/>
  <c r="G8" i="1"/>
  <c r="H8" i="1"/>
  <c r="I8" i="1"/>
  <c r="J8" i="1"/>
  <c r="K8" i="1"/>
  <c r="L8" i="1"/>
  <c r="M8" i="1"/>
  <c r="N8" i="1"/>
  <c r="E8" i="3" l="1"/>
  <c r="F7" i="3"/>
  <c r="L8" i="3"/>
  <c r="D8" i="3"/>
  <c r="T14" i="1"/>
  <c r="E7" i="3"/>
  <c r="K8" i="3"/>
  <c r="V13" i="1"/>
  <c r="L7" i="3"/>
  <c r="U13" i="1"/>
  <c r="C7" i="3"/>
  <c r="T13" i="1"/>
  <c r="J7" i="3"/>
  <c r="H8" i="3"/>
  <c r="C8" i="3"/>
  <c r="D7" i="3"/>
  <c r="J8" i="3"/>
  <c r="K7" i="3"/>
  <c r="I8" i="3"/>
  <c r="I7" i="3"/>
  <c r="G8" i="3"/>
  <c r="U12" i="1"/>
  <c r="H7" i="3"/>
  <c r="F8" i="3"/>
  <c r="T12" i="1"/>
  <c r="G7" i="3"/>
  <c r="T36" i="3"/>
  <c r="Q7" i="3"/>
  <c r="V12" i="1"/>
  <c r="O79" i="4"/>
  <c r="T78" i="4"/>
  <c r="N8" i="3"/>
  <c r="S13" i="1"/>
  <c r="N7" i="3"/>
  <c r="S12" i="1"/>
  <c r="M8" i="3"/>
  <c r="R13" i="1"/>
  <c r="M7" i="3"/>
  <c r="R12" i="1"/>
  <c r="O43" i="3"/>
  <c r="O9" i="3"/>
  <c r="P12" i="1"/>
  <c r="P7" i="3"/>
  <c r="O12" i="1"/>
  <c r="O7" i="3"/>
  <c r="P13" i="1"/>
  <c r="P8" i="3"/>
  <c r="O13" i="1"/>
  <c r="O8" i="3"/>
  <c r="Q13" i="1"/>
  <c r="Q8" i="3"/>
  <c r="Q12" i="1"/>
  <c r="Q14" i="3" l="1"/>
  <c r="S14" i="3"/>
  <c r="T15" i="3"/>
  <c r="T16" i="3"/>
  <c r="T57" i="3"/>
  <c r="S15" i="3"/>
  <c r="U15" i="3"/>
  <c r="R14" i="3"/>
  <c r="T14" i="3"/>
  <c r="R15" i="3"/>
  <c r="V14" i="3"/>
  <c r="V15" i="3"/>
  <c r="U14" i="3"/>
  <c r="O29" i="3"/>
  <c r="O50" i="3"/>
  <c r="Q15" i="3"/>
  <c r="E437" i="17" l="1"/>
  <c r="E438" i="17"/>
  <c r="P69" i="4" l="1"/>
  <c r="P71" i="4" s="1"/>
  <c r="E447" i="17"/>
  <c r="U70" i="4" l="1"/>
  <c r="E452" i="17"/>
  <c r="P73" i="4"/>
  <c r="P22" i="3" l="1"/>
  <c r="U74" i="4"/>
  <c r="P77" i="4"/>
  <c r="F404" i="17"/>
  <c r="D404" i="17"/>
  <c r="C404" i="17"/>
  <c r="O25" i="4" l="1"/>
  <c r="T26" i="4" s="1"/>
  <c r="O88" i="4"/>
  <c r="T89" i="4" s="1"/>
  <c r="O47" i="4"/>
  <c r="T48" i="4" s="1"/>
  <c r="U78" i="4"/>
  <c r="U36" i="3"/>
  <c r="P29" i="3"/>
  <c r="P79" i="4"/>
  <c r="P43" i="3"/>
  <c r="F414" i="17"/>
  <c r="C414" i="17"/>
  <c r="D414" i="17"/>
  <c r="E372" i="17"/>
  <c r="E373" i="17"/>
  <c r="E340" i="17"/>
  <c r="E341" i="17"/>
  <c r="E244" i="17"/>
  <c r="E245" i="17"/>
  <c r="E212" i="17"/>
  <c r="E213" i="17"/>
  <c r="N69" i="4" l="1"/>
  <c r="I69" i="4"/>
  <c r="I71" i="4" s="1"/>
  <c r="O92" i="4"/>
  <c r="T93" i="4" s="1"/>
  <c r="J69" i="4"/>
  <c r="J71" i="4" s="1"/>
  <c r="M69" i="4"/>
  <c r="R70" i="4" s="1"/>
  <c r="O49" i="4"/>
  <c r="O51" i="4"/>
  <c r="T52" i="4" s="1"/>
  <c r="P50" i="3"/>
  <c r="U57" i="3"/>
  <c r="M71" i="4"/>
  <c r="F419" i="17"/>
  <c r="D419" i="17"/>
  <c r="C419" i="17"/>
  <c r="O29" i="4"/>
  <c r="E382" i="17"/>
  <c r="E222" i="17"/>
  <c r="E350" i="17"/>
  <c r="E254" i="17"/>
  <c r="E180" i="17"/>
  <c r="E181" i="17"/>
  <c r="E116" i="17"/>
  <c r="E117" i="17"/>
  <c r="O23" i="3" l="1"/>
  <c r="Q69" i="4"/>
  <c r="Q71" i="4" s="1"/>
  <c r="S70" i="4"/>
  <c r="N71" i="4"/>
  <c r="N70" i="4"/>
  <c r="O70" i="4"/>
  <c r="F69" i="4"/>
  <c r="F71" i="4" s="1"/>
  <c r="G418" i="17"/>
  <c r="H69" i="4"/>
  <c r="M70" i="4" s="1"/>
  <c r="O53" i="4"/>
  <c r="T37" i="3"/>
  <c r="O20" i="3"/>
  <c r="T30" i="4"/>
  <c r="O33" i="4"/>
  <c r="O55" i="4"/>
  <c r="O96" i="4"/>
  <c r="E126" i="17"/>
  <c r="J73" i="4"/>
  <c r="E259" i="17"/>
  <c r="I73" i="4"/>
  <c r="E227" i="17"/>
  <c r="M73" i="4"/>
  <c r="E355" i="17"/>
  <c r="N73" i="4"/>
  <c r="E387" i="17"/>
  <c r="O21" i="3"/>
  <c r="E190" i="17"/>
  <c r="E149" i="17"/>
  <c r="E148" i="17"/>
  <c r="E276" i="17"/>
  <c r="E277" i="17"/>
  <c r="E84" i="17"/>
  <c r="E85" i="17"/>
  <c r="E52" i="17"/>
  <c r="E53" i="17"/>
  <c r="V70" i="4" l="1"/>
  <c r="D69" i="4"/>
  <c r="D71" i="4" s="1"/>
  <c r="E69" i="4"/>
  <c r="J77" i="4"/>
  <c r="O78" i="4" s="1"/>
  <c r="K69" i="4"/>
  <c r="I77" i="4"/>
  <c r="I79" i="4" s="1"/>
  <c r="H71" i="4"/>
  <c r="J22" i="3"/>
  <c r="O36" i="3" s="1"/>
  <c r="T56" i="4"/>
  <c r="R74" i="4"/>
  <c r="I22" i="3"/>
  <c r="T34" i="3"/>
  <c r="O44" i="3"/>
  <c r="T97" i="4"/>
  <c r="O24" i="3"/>
  <c r="T35" i="3"/>
  <c r="O41" i="3"/>
  <c r="T34" i="4"/>
  <c r="N22" i="3"/>
  <c r="S74" i="4"/>
  <c r="I70" i="4"/>
  <c r="J70" i="4"/>
  <c r="N77" i="4"/>
  <c r="O42" i="3"/>
  <c r="O57" i="4"/>
  <c r="M77" i="4"/>
  <c r="Q73" i="4"/>
  <c r="M22" i="3"/>
  <c r="H73" i="4"/>
  <c r="E195" i="17"/>
  <c r="F73" i="4"/>
  <c r="E131" i="17"/>
  <c r="E94" i="17"/>
  <c r="E286" i="17"/>
  <c r="E158" i="17"/>
  <c r="E62" i="17"/>
  <c r="E20" i="17"/>
  <c r="E21" i="17"/>
  <c r="G10" i="17"/>
  <c r="I43" i="3" l="1"/>
  <c r="I50" i="3" s="1"/>
  <c r="C69" i="4"/>
  <c r="K70" i="4"/>
  <c r="F77" i="4"/>
  <c r="P70" i="4"/>
  <c r="J43" i="3"/>
  <c r="J50" i="3" s="1"/>
  <c r="L69" i="4"/>
  <c r="Q70" i="4" s="1"/>
  <c r="H77" i="4"/>
  <c r="H43" i="3" s="1"/>
  <c r="J79" i="4"/>
  <c r="K71" i="4"/>
  <c r="E71" i="4"/>
  <c r="H22" i="3"/>
  <c r="S78" i="4"/>
  <c r="F22" i="3"/>
  <c r="T55" i="3"/>
  <c r="R36" i="3"/>
  <c r="T38" i="3"/>
  <c r="T58" i="3"/>
  <c r="S36" i="3"/>
  <c r="E163" i="17"/>
  <c r="Q22" i="3"/>
  <c r="V74" i="4"/>
  <c r="O49" i="3"/>
  <c r="T56" i="3"/>
  <c r="M43" i="3"/>
  <c r="O45" i="3"/>
  <c r="M79" i="4"/>
  <c r="Q77" i="4"/>
  <c r="N78" i="4"/>
  <c r="N43" i="3"/>
  <c r="N79" i="4"/>
  <c r="F43" i="3"/>
  <c r="D73" i="4"/>
  <c r="E67" i="17"/>
  <c r="K73" i="4"/>
  <c r="E291" i="17"/>
  <c r="E73" i="4"/>
  <c r="E99" i="17"/>
  <c r="E30" i="17"/>
  <c r="Q100" i="4"/>
  <c r="Q41" i="4"/>
  <c r="Q19" i="4"/>
  <c r="Q16" i="4"/>
  <c r="Q10" i="4"/>
  <c r="Q7" i="4"/>
  <c r="O8" i="4"/>
  <c r="P8" i="4"/>
  <c r="O11" i="4"/>
  <c r="P11" i="4"/>
  <c r="O13" i="4"/>
  <c r="P13" i="4"/>
  <c r="O17" i="4"/>
  <c r="P17" i="4"/>
  <c r="O20" i="4"/>
  <c r="P20" i="4"/>
  <c r="O22" i="4"/>
  <c r="P22" i="4"/>
  <c r="O42" i="4"/>
  <c r="P42" i="4"/>
  <c r="G446" i="17"/>
  <c r="G445" i="17"/>
  <c r="G444" i="17"/>
  <c r="G443" i="17"/>
  <c r="G442" i="17"/>
  <c r="G440" i="17"/>
  <c r="G439" i="17"/>
  <c r="F438" i="17"/>
  <c r="D438" i="17"/>
  <c r="C438" i="17"/>
  <c r="F437" i="17"/>
  <c r="D437" i="17"/>
  <c r="C437" i="17"/>
  <c r="G436" i="17"/>
  <c r="G435" i="17"/>
  <c r="G434" i="17"/>
  <c r="G433" i="17"/>
  <c r="G432" i="17"/>
  <c r="G430" i="17"/>
  <c r="G429" i="17"/>
  <c r="G427" i="17"/>
  <c r="G413" i="17"/>
  <c r="G412" i="17"/>
  <c r="G411" i="17"/>
  <c r="G410" i="17"/>
  <c r="G409" i="17"/>
  <c r="G407" i="17"/>
  <c r="G406" i="17"/>
  <c r="G403" i="17"/>
  <c r="G402" i="17"/>
  <c r="G401" i="17"/>
  <c r="G400" i="17"/>
  <c r="G399" i="17"/>
  <c r="G397" i="17"/>
  <c r="G396" i="17"/>
  <c r="G394" i="17"/>
  <c r="O114" i="12" l="1"/>
  <c r="O104" i="12"/>
  <c r="O80" i="12" s="1"/>
  <c r="O105" i="12"/>
  <c r="O116" i="12"/>
  <c r="H79" i="4"/>
  <c r="O103" i="12"/>
  <c r="O26" i="12" s="1"/>
  <c r="O117" i="12"/>
  <c r="G69" i="4"/>
  <c r="L70" i="4" s="1"/>
  <c r="O106" i="12"/>
  <c r="O82" i="12" s="1"/>
  <c r="P25" i="4"/>
  <c r="U26" i="4" s="1"/>
  <c r="H70" i="4"/>
  <c r="O122" i="12"/>
  <c r="O89" i="12" s="1"/>
  <c r="O140" i="12" s="1"/>
  <c r="P47" i="4"/>
  <c r="P49" i="4" s="1"/>
  <c r="C71" i="4"/>
  <c r="O124" i="12"/>
  <c r="O151" i="12" s="1"/>
  <c r="P88" i="4"/>
  <c r="U89" i="4" s="1"/>
  <c r="E77" i="4"/>
  <c r="F79" i="4"/>
  <c r="O115" i="12"/>
  <c r="O18" i="12" s="1"/>
  <c r="O93" i="12" s="1"/>
  <c r="O144" i="12" s="1"/>
  <c r="D77" i="4"/>
  <c r="D79" i="4" s="1"/>
  <c r="L71" i="4"/>
  <c r="O12" i="12"/>
  <c r="O44" i="12" s="1"/>
  <c r="O57" i="3"/>
  <c r="K77" i="4"/>
  <c r="K79" i="4" s="1"/>
  <c r="V8" i="4"/>
  <c r="E22" i="3"/>
  <c r="U14" i="4"/>
  <c r="V17" i="4"/>
  <c r="K22" i="3"/>
  <c r="P36" i="3" s="1"/>
  <c r="V11" i="4"/>
  <c r="T14" i="4"/>
  <c r="V20" i="4"/>
  <c r="T23" i="4"/>
  <c r="U23" i="4"/>
  <c r="V42" i="4"/>
  <c r="D22" i="3"/>
  <c r="T59" i="3"/>
  <c r="Q43" i="3"/>
  <c r="V78" i="4"/>
  <c r="Q29" i="3"/>
  <c r="V36" i="3"/>
  <c r="N50" i="3"/>
  <c r="S57" i="3"/>
  <c r="M50" i="3"/>
  <c r="O35" i="4"/>
  <c r="O27" i="4"/>
  <c r="Q79" i="4"/>
  <c r="N57" i="3"/>
  <c r="O113" i="12"/>
  <c r="O102" i="12"/>
  <c r="O111" i="12"/>
  <c r="O87" i="12"/>
  <c r="O138" i="12" s="1"/>
  <c r="H50" i="3"/>
  <c r="F50" i="3"/>
  <c r="L73" i="4"/>
  <c r="C73" i="4"/>
  <c r="E35" i="17"/>
  <c r="P12" i="12"/>
  <c r="P44" i="12" s="1"/>
  <c r="P122" i="12"/>
  <c r="P115" i="12"/>
  <c r="P18" i="12" s="1"/>
  <c r="P102" i="12"/>
  <c r="P87" i="12"/>
  <c r="P104" i="12"/>
  <c r="P113" i="12"/>
  <c r="P117" i="12"/>
  <c r="P106" i="12"/>
  <c r="P124" i="12"/>
  <c r="P116" i="12"/>
  <c r="P111" i="12"/>
  <c r="P105" i="12"/>
  <c r="P114" i="12"/>
  <c r="O38" i="4"/>
  <c r="O6" i="1"/>
  <c r="P38" i="4"/>
  <c r="P6" i="1"/>
  <c r="P103" i="12"/>
  <c r="P75" i="4"/>
  <c r="D447" i="17"/>
  <c r="F447" i="17"/>
  <c r="C447" i="17"/>
  <c r="G404" i="17"/>
  <c r="G438" i="17"/>
  <c r="G437" i="17"/>
  <c r="G405" i="17"/>
  <c r="O75" i="4"/>
  <c r="Q75" i="4"/>
  <c r="M36" i="3"/>
  <c r="N36" i="3"/>
  <c r="P74" i="4"/>
  <c r="G414" i="17"/>
  <c r="I78" i="4" l="1"/>
  <c r="D43" i="3"/>
  <c r="O79" i="12"/>
  <c r="O133" i="12"/>
  <c r="O19" i="12"/>
  <c r="O94" i="12" s="1"/>
  <c r="O145" i="12" s="1"/>
  <c r="O90" i="12"/>
  <c r="O141" i="12" s="1"/>
  <c r="O17" i="12"/>
  <c r="O92" i="12" s="1"/>
  <c r="O143" i="12" s="1"/>
  <c r="G71" i="4"/>
  <c r="U48" i="4"/>
  <c r="O132" i="12"/>
  <c r="O32" i="12" s="1"/>
  <c r="O150" i="12"/>
  <c r="C77" i="4"/>
  <c r="C43" i="3" s="1"/>
  <c r="P27" i="4"/>
  <c r="O125" i="12"/>
  <c r="O50" i="12"/>
  <c r="O20" i="12"/>
  <c r="O95" i="12" s="1"/>
  <c r="O146" i="12" s="1"/>
  <c r="L77" i="4"/>
  <c r="J36" i="3"/>
  <c r="P92" i="4"/>
  <c r="P23" i="3" s="1"/>
  <c r="O81" i="12"/>
  <c r="P78" i="4"/>
  <c r="J78" i="4"/>
  <c r="P51" i="4"/>
  <c r="P21" i="3" s="1"/>
  <c r="K78" i="4"/>
  <c r="E43" i="3"/>
  <c r="J57" i="3" s="1"/>
  <c r="K43" i="3"/>
  <c r="K57" i="3" s="1"/>
  <c r="E79" i="4"/>
  <c r="K36" i="3"/>
  <c r="L22" i="3"/>
  <c r="U11" i="1"/>
  <c r="G73" i="4"/>
  <c r="T11" i="1"/>
  <c r="I36" i="3"/>
  <c r="P93" i="12"/>
  <c r="P144" i="12" s="1"/>
  <c r="P50" i="12"/>
  <c r="O31" i="12"/>
  <c r="O58" i="12"/>
  <c r="Q50" i="3"/>
  <c r="V57" i="3"/>
  <c r="O10" i="1"/>
  <c r="O129" i="12"/>
  <c r="O118" i="12"/>
  <c r="O23" i="1" s="1"/>
  <c r="O78" i="12"/>
  <c r="G419" i="17"/>
  <c r="F452" i="17"/>
  <c r="D50" i="3"/>
  <c r="I57" i="3"/>
  <c r="C452" i="17"/>
  <c r="P29" i="4"/>
  <c r="Q74" i="4"/>
  <c r="C22" i="3"/>
  <c r="D452" i="17"/>
  <c r="P118" i="12"/>
  <c r="P23" i="1" s="1"/>
  <c r="P82" i="12"/>
  <c r="P20" i="12"/>
  <c r="P138" i="12"/>
  <c r="P89" i="12"/>
  <c r="P140" i="12" s="1"/>
  <c r="P125" i="12"/>
  <c r="P19" i="12"/>
  <c r="P81" i="12"/>
  <c r="P132" i="12"/>
  <c r="P151" i="12"/>
  <c r="P80" i="12"/>
  <c r="P17" i="12"/>
  <c r="P90" i="12"/>
  <c r="P141" i="12" s="1"/>
  <c r="P78" i="12"/>
  <c r="P129" i="12"/>
  <c r="O6" i="3"/>
  <c r="P6" i="3"/>
  <c r="P26" i="12"/>
  <c r="P79" i="12"/>
  <c r="P133" i="12"/>
  <c r="K74" i="4"/>
  <c r="H74" i="4"/>
  <c r="I74" i="4"/>
  <c r="O74" i="4"/>
  <c r="N74" i="4"/>
  <c r="M74" i="4"/>
  <c r="J74" i="4"/>
  <c r="G447" i="17"/>
  <c r="U93" i="4" l="1"/>
  <c r="O22" i="12"/>
  <c r="O29" i="12" s="1"/>
  <c r="P53" i="4"/>
  <c r="O49" i="12"/>
  <c r="U52" i="4"/>
  <c r="O51" i="12"/>
  <c r="C79" i="4"/>
  <c r="O147" i="12"/>
  <c r="O152" i="12" s="1"/>
  <c r="H78" i="4"/>
  <c r="G77" i="4"/>
  <c r="G79" i="4" s="1"/>
  <c r="O52" i="12"/>
  <c r="E50" i="3"/>
  <c r="K50" i="3"/>
  <c r="G451" i="17"/>
  <c r="O26" i="1"/>
  <c r="P150" i="12"/>
  <c r="Q78" i="4"/>
  <c r="O30" i="12"/>
  <c r="Q36" i="3"/>
  <c r="P57" i="3"/>
  <c r="L43" i="3"/>
  <c r="L50" i="3" s="1"/>
  <c r="O134" i="12"/>
  <c r="P26" i="1"/>
  <c r="L79" i="4"/>
  <c r="G22" i="3"/>
  <c r="L74" i="4"/>
  <c r="U37" i="3"/>
  <c r="U13" i="3"/>
  <c r="U35" i="3"/>
  <c r="P92" i="12"/>
  <c r="P143" i="12" s="1"/>
  <c r="P49" i="12"/>
  <c r="P95" i="12"/>
  <c r="P146" i="12" s="1"/>
  <c r="P52" i="12"/>
  <c r="P31" i="12"/>
  <c r="P58" i="12"/>
  <c r="P94" i="12"/>
  <c r="P145" i="12" s="1"/>
  <c r="P51" i="12"/>
  <c r="O96" i="12"/>
  <c r="P20" i="3"/>
  <c r="U30" i="4"/>
  <c r="O10" i="3"/>
  <c r="T13" i="3"/>
  <c r="O98" i="4"/>
  <c r="T15" i="1"/>
  <c r="P32" i="12"/>
  <c r="P30" i="12"/>
  <c r="O48" i="3"/>
  <c r="P96" i="4"/>
  <c r="P55" i="4"/>
  <c r="P33" i="4"/>
  <c r="C50" i="3"/>
  <c r="H36" i="3"/>
  <c r="P22" i="12"/>
  <c r="P29" i="12" s="1"/>
  <c r="O24" i="1"/>
  <c r="O27" i="3"/>
  <c r="P134" i="12"/>
  <c r="G381" i="17"/>
  <c r="G380" i="17"/>
  <c r="G379" i="17"/>
  <c r="G378" i="17"/>
  <c r="G377" i="17"/>
  <c r="G375" i="17"/>
  <c r="G374" i="17"/>
  <c r="F373" i="17"/>
  <c r="D373" i="17"/>
  <c r="C373" i="17"/>
  <c r="F372" i="17"/>
  <c r="D372" i="17"/>
  <c r="C372" i="17"/>
  <c r="G370" i="17"/>
  <c r="G369" i="17"/>
  <c r="G368" i="17"/>
  <c r="G367" i="17"/>
  <c r="G365" i="17"/>
  <c r="G364" i="17"/>
  <c r="G362" i="17"/>
  <c r="N149" i="12"/>
  <c r="N131" i="12"/>
  <c r="N91" i="12"/>
  <c r="N10" i="12"/>
  <c r="N42" i="4"/>
  <c r="N22" i="4"/>
  <c r="N20" i="4"/>
  <c r="N17" i="4"/>
  <c r="N13" i="4"/>
  <c r="N11" i="4"/>
  <c r="N8" i="4"/>
  <c r="N44" i="1"/>
  <c r="N39" i="1"/>
  <c r="N9" i="1"/>
  <c r="O54" i="12" l="1"/>
  <c r="O61" i="12" s="1"/>
  <c r="O64" i="12" s="1"/>
  <c r="O33" i="12"/>
  <c r="L78" i="4"/>
  <c r="G43" i="3"/>
  <c r="G50" i="3" s="1"/>
  <c r="P40" i="1"/>
  <c r="N47" i="4"/>
  <c r="S48" i="4" s="1"/>
  <c r="O32" i="1"/>
  <c r="N88" i="4"/>
  <c r="S89" i="4" s="1"/>
  <c r="G452" i="17"/>
  <c r="O40" i="1"/>
  <c r="S14" i="4"/>
  <c r="S14" i="1"/>
  <c r="S23" i="4"/>
  <c r="L36" i="3"/>
  <c r="T17" i="3"/>
  <c r="U34" i="3"/>
  <c r="P54" i="12"/>
  <c r="P61" i="12" s="1"/>
  <c r="P64" i="12" s="1"/>
  <c r="P147" i="12"/>
  <c r="P96" i="12"/>
  <c r="P27" i="3"/>
  <c r="P24" i="3"/>
  <c r="P35" i="4"/>
  <c r="U34" i="4"/>
  <c r="P57" i="4"/>
  <c r="U56" i="4"/>
  <c r="P44" i="3"/>
  <c r="U97" i="4"/>
  <c r="P33" i="12"/>
  <c r="G371" i="17"/>
  <c r="N25" i="4"/>
  <c r="O52" i="3"/>
  <c r="O90" i="4"/>
  <c r="P42" i="3"/>
  <c r="P41" i="3"/>
  <c r="N142" i="12"/>
  <c r="N38" i="4"/>
  <c r="N9" i="3"/>
  <c r="O31" i="3"/>
  <c r="O73" i="12"/>
  <c r="O101" i="4"/>
  <c r="O100" i="12"/>
  <c r="P32" i="1"/>
  <c r="N111" i="12"/>
  <c r="N105" i="12"/>
  <c r="N81" i="12" s="1"/>
  <c r="N114" i="12"/>
  <c r="N12" i="12"/>
  <c r="N103" i="12"/>
  <c r="N26" i="12" s="1"/>
  <c r="N122" i="12"/>
  <c r="N115" i="12"/>
  <c r="N18" i="12" s="1"/>
  <c r="N102" i="12"/>
  <c r="N78" i="12" s="1"/>
  <c r="N124" i="12"/>
  <c r="N116" i="12"/>
  <c r="N104" i="12"/>
  <c r="N117" i="12"/>
  <c r="N113" i="12"/>
  <c r="N87" i="12"/>
  <c r="N138" i="12" s="1"/>
  <c r="D382" i="17"/>
  <c r="F382" i="17"/>
  <c r="C382" i="17"/>
  <c r="G373" i="17"/>
  <c r="G372" i="17"/>
  <c r="N6" i="1"/>
  <c r="M44" i="1"/>
  <c r="M39" i="1"/>
  <c r="M9" i="1"/>
  <c r="N49" i="4" l="1"/>
  <c r="N106" i="12"/>
  <c r="N82" i="12" s="1"/>
  <c r="P47" i="1"/>
  <c r="N51" i="4"/>
  <c r="S52" i="4" s="1"/>
  <c r="N89" i="12"/>
  <c r="N140" i="12" s="1"/>
  <c r="P152" i="12"/>
  <c r="O33" i="1"/>
  <c r="O47" i="1"/>
  <c r="N132" i="12"/>
  <c r="N92" i="4"/>
  <c r="N23" i="3" s="1"/>
  <c r="R14" i="1"/>
  <c r="S16" i="3"/>
  <c r="U38" i="3"/>
  <c r="U55" i="3"/>
  <c r="U58" i="3"/>
  <c r="N93" i="12"/>
  <c r="N144" i="12" s="1"/>
  <c r="N50" i="12"/>
  <c r="N31" i="12"/>
  <c r="N58" i="12"/>
  <c r="N90" i="12"/>
  <c r="N141" i="12" s="1"/>
  <c r="N44" i="12"/>
  <c r="P49" i="3"/>
  <c r="U56" i="3"/>
  <c r="N10" i="1"/>
  <c r="S11" i="1"/>
  <c r="N27" i="4"/>
  <c r="S26" i="4"/>
  <c r="P45" i="3"/>
  <c r="D387" i="17"/>
  <c r="N29" i="4"/>
  <c r="P48" i="3"/>
  <c r="C387" i="17"/>
  <c r="F387" i="17"/>
  <c r="N17" i="12"/>
  <c r="N19" i="12"/>
  <c r="M9" i="3"/>
  <c r="N6" i="3"/>
  <c r="O75" i="12"/>
  <c r="O107" i="12"/>
  <c r="N80" i="12"/>
  <c r="N133" i="12"/>
  <c r="N125" i="12"/>
  <c r="N79" i="12"/>
  <c r="N118" i="12"/>
  <c r="N23" i="1" s="1"/>
  <c r="N129" i="12"/>
  <c r="N151" i="12"/>
  <c r="G382" i="17"/>
  <c r="M42" i="4"/>
  <c r="M22" i="4"/>
  <c r="M20" i="4"/>
  <c r="M17" i="4"/>
  <c r="M13" i="4"/>
  <c r="M11" i="4"/>
  <c r="M8" i="4"/>
  <c r="M149" i="12"/>
  <c r="Q149" i="12" s="1"/>
  <c r="M131" i="12"/>
  <c r="Q131" i="12" s="1"/>
  <c r="M91" i="12"/>
  <c r="M10" i="12"/>
  <c r="Q10" i="12" s="1"/>
  <c r="G349" i="17"/>
  <c r="G348" i="17"/>
  <c r="G347" i="17"/>
  <c r="G346" i="17"/>
  <c r="G345" i="17"/>
  <c r="G343" i="17"/>
  <c r="G342" i="17"/>
  <c r="F341" i="17"/>
  <c r="D341" i="17"/>
  <c r="C341" i="17"/>
  <c r="F340" i="17"/>
  <c r="D340" i="17"/>
  <c r="C340" i="17"/>
  <c r="G339" i="17"/>
  <c r="G338" i="17"/>
  <c r="G337" i="17"/>
  <c r="G336" i="17"/>
  <c r="G335" i="17"/>
  <c r="G333" i="17"/>
  <c r="G332" i="17"/>
  <c r="G330" i="17"/>
  <c r="N20" i="12" l="1"/>
  <c r="N22" i="12" s="1"/>
  <c r="N29" i="12" s="1"/>
  <c r="S93" i="4"/>
  <c r="N53" i="4"/>
  <c r="N32" i="12"/>
  <c r="M47" i="4"/>
  <c r="Q47" i="4" s="1"/>
  <c r="G386" i="17"/>
  <c r="N26" i="1"/>
  <c r="N150" i="12"/>
  <c r="N30" i="12"/>
  <c r="M25" i="4"/>
  <c r="M27" i="4" s="1"/>
  <c r="M88" i="4"/>
  <c r="Q88" i="4" s="1"/>
  <c r="N134" i="12"/>
  <c r="S15" i="1"/>
  <c r="R23" i="4"/>
  <c r="R16" i="3"/>
  <c r="U59" i="3"/>
  <c r="S37" i="3"/>
  <c r="N94" i="12"/>
  <c r="N145" i="12" s="1"/>
  <c r="N51" i="12"/>
  <c r="N92" i="12"/>
  <c r="N143" i="12" s="1"/>
  <c r="N49" i="12"/>
  <c r="N52" i="12"/>
  <c r="N10" i="3"/>
  <c r="S13" i="3"/>
  <c r="N20" i="3"/>
  <c r="S30" i="4"/>
  <c r="Q13" i="4"/>
  <c r="R14" i="4"/>
  <c r="O17" i="1"/>
  <c r="O76" i="12"/>
  <c r="N96" i="4"/>
  <c r="N55" i="4"/>
  <c r="N33" i="4"/>
  <c r="M142" i="12"/>
  <c r="Q142" i="12" s="1"/>
  <c r="Q91" i="12"/>
  <c r="Q22" i="4"/>
  <c r="N21" i="3"/>
  <c r="N31" i="4"/>
  <c r="M12" i="12"/>
  <c r="M44" i="12" s="1"/>
  <c r="M103" i="12"/>
  <c r="M122" i="12"/>
  <c r="M115" i="12"/>
  <c r="M102" i="12"/>
  <c r="M106" i="12"/>
  <c r="M124" i="12"/>
  <c r="M116" i="12"/>
  <c r="Q116" i="12" s="1"/>
  <c r="M87" i="12"/>
  <c r="M104" i="12"/>
  <c r="M113" i="12"/>
  <c r="Q113" i="12" s="1"/>
  <c r="M117" i="12"/>
  <c r="Q117" i="12" s="1"/>
  <c r="M111" i="12"/>
  <c r="Q111" i="12" s="1"/>
  <c r="M105" i="12"/>
  <c r="M114" i="12"/>
  <c r="Q114" i="12" s="1"/>
  <c r="O31" i="4"/>
  <c r="O94" i="4"/>
  <c r="P31" i="4"/>
  <c r="F350" i="17"/>
  <c r="G341" i="17"/>
  <c r="N24" i="1"/>
  <c r="M38" i="4"/>
  <c r="M6" i="1"/>
  <c r="D350" i="17"/>
  <c r="G340" i="17"/>
  <c r="C350" i="17"/>
  <c r="C276" i="17"/>
  <c r="K42" i="4"/>
  <c r="K22" i="4"/>
  <c r="K20" i="4"/>
  <c r="K17" i="4"/>
  <c r="K13" i="4"/>
  <c r="L7" i="4"/>
  <c r="G285" i="17"/>
  <c r="G284" i="17"/>
  <c r="G283" i="17"/>
  <c r="G282" i="17"/>
  <c r="G281" i="17"/>
  <c r="G279" i="17"/>
  <c r="G278" i="17"/>
  <c r="F277" i="17"/>
  <c r="D277" i="17"/>
  <c r="C277" i="17"/>
  <c r="F276" i="17"/>
  <c r="D276" i="17"/>
  <c r="G275" i="17"/>
  <c r="G273" i="17"/>
  <c r="G272" i="17"/>
  <c r="G274" i="17"/>
  <c r="G271" i="17"/>
  <c r="G269" i="17"/>
  <c r="G268" i="17"/>
  <c r="G266" i="17"/>
  <c r="L28" i="12"/>
  <c r="L27" i="12"/>
  <c r="L25" i="12"/>
  <c r="L24" i="12"/>
  <c r="L21" i="12"/>
  <c r="L16" i="12"/>
  <c r="L15" i="12"/>
  <c r="L14" i="12"/>
  <c r="L13" i="12"/>
  <c r="L9" i="12"/>
  <c r="L8" i="12"/>
  <c r="L7" i="12"/>
  <c r="K149" i="12"/>
  <c r="K131" i="12"/>
  <c r="K91" i="12"/>
  <c r="K10" i="12"/>
  <c r="L100" i="4"/>
  <c r="L86" i="4"/>
  <c r="L41" i="4"/>
  <c r="L19" i="4"/>
  <c r="L16" i="4"/>
  <c r="L10" i="4"/>
  <c r="K11" i="4"/>
  <c r="K8" i="4"/>
  <c r="K44" i="1"/>
  <c r="K39" i="1"/>
  <c r="K9" i="1"/>
  <c r="N95" i="12" l="1"/>
  <c r="N146" i="12" s="1"/>
  <c r="N147" i="12" s="1"/>
  <c r="M49" i="4"/>
  <c r="R48" i="4"/>
  <c r="R26" i="4"/>
  <c r="Q25" i="4"/>
  <c r="V26" i="4" s="1"/>
  <c r="G387" i="17"/>
  <c r="N32" i="1"/>
  <c r="M51" i="4"/>
  <c r="M53" i="4" s="1"/>
  <c r="K47" i="4"/>
  <c r="P48" i="4" s="1"/>
  <c r="K88" i="4"/>
  <c r="P89" i="4" s="1"/>
  <c r="K25" i="4"/>
  <c r="P26" i="4" s="1"/>
  <c r="R89" i="4"/>
  <c r="N40" i="1"/>
  <c r="M92" i="4"/>
  <c r="R93" i="4" s="1"/>
  <c r="Q8" i="4"/>
  <c r="Q42" i="4"/>
  <c r="Q17" i="4"/>
  <c r="K9" i="3"/>
  <c r="P14" i="4"/>
  <c r="S56" i="4"/>
  <c r="V89" i="4"/>
  <c r="Q20" i="4"/>
  <c r="V14" i="4"/>
  <c r="V23" i="4"/>
  <c r="Q11" i="4"/>
  <c r="V48" i="4"/>
  <c r="S35" i="3"/>
  <c r="S17" i="3"/>
  <c r="N54" i="12"/>
  <c r="N61" i="12" s="1"/>
  <c r="N64" i="12" s="1"/>
  <c r="Q44" i="12"/>
  <c r="N33" i="12"/>
  <c r="O20" i="1"/>
  <c r="N27" i="3"/>
  <c r="S34" i="3"/>
  <c r="N44" i="3"/>
  <c r="S97" i="4"/>
  <c r="N24" i="3"/>
  <c r="N35" i="4"/>
  <c r="S34" i="4"/>
  <c r="M10" i="1"/>
  <c r="R11" i="1"/>
  <c r="Q49" i="4"/>
  <c r="Q38" i="4"/>
  <c r="O18" i="1"/>
  <c r="O83" i="12"/>
  <c r="N98" i="4"/>
  <c r="N41" i="3"/>
  <c r="N57" i="4"/>
  <c r="N42" i="3"/>
  <c r="M29" i="4"/>
  <c r="D355" i="17"/>
  <c r="K142" i="12"/>
  <c r="Q57" i="3"/>
  <c r="Q6" i="1"/>
  <c r="C355" i="17"/>
  <c r="F355" i="17"/>
  <c r="M125" i="12"/>
  <c r="M132" i="12"/>
  <c r="Q124" i="12"/>
  <c r="M81" i="12"/>
  <c r="Q105" i="12"/>
  <c r="Q81" i="12" s="1"/>
  <c r="M80" i="12"/>
  <c r="Q104" i="12"/>
  <c r="Q80" i="12" s="1"/>
  <c r="M82" i="12"/>
  <c r="Q106" i="12"/>
  <c r="Q82" i="12" s="1"/>
  <c r="M133" i="12"/>
  <c r="Q103" i="12"/>
  <c r="Q79" i="12" s="1"/>
  <c r="M138" i="12"/>
  <c r="Q87" i="12"/>
  <c r="Q138" i="12" s="1"/>
  <c r="M78" i="12"/>
  <c r="Q102" i="12"/>
  <c r="M90" i="12"/>
  <c r="Q12" i="12"/>
  <c r="M89" i="12"/>
  <c r="Q122" i="12"/>
  <c r="M18" i="12"/>
  <c r="M50" i="12" s="1"/>
  <c r="Q50" i="12" s="1"/>
  <c r="Q115" i="12"/>
  <c r="M6" i="3"/>
  <c r="K38" i="4"/>
  <c r="P23" i="4"/>
  <c r="M19" i="12"/>
  <c r="M51" i="12" s="1"/>
  <c r="Q51" i="12" s="1"/>
  <c r="M79" i="12"/>
  <c r="M20" i="12"/>
  <c r="M52" i="12" s="1"/>
  <c r="Q52" i="12" s="1"/>
  <c r="M26" i="12"/>
  <c r="M58" i="12" s="1"/>
  <c r="Q58" i="12" s="1"/>
  <c r="M118" i="12"/>
  <c r="K104" i="12"/>
  <c r="K80" i="12" s="1"/>
  <c r="K122" i="12"/>
  <c r="K12" i="12"/>
  <c r="K124" i="12"/>
  <c r="K116" i="12"/>
  <c r="M129" i="12"/>
  <c r="K117" i="12"/>
  <c r="M151" i="12"/>
  <c r="K103" i="12"/>
  <c r="K26" i="12" s="1"/>
  <c r="M17" i="12"/>
  <c r="M49" i="12" s="1"/>
  <c r="Q49" i="12" s="1"/>
  <c r="G350" i="17"/>
  <c r="K114" i="12"/>
  <c r="K113" i="12"/>
  <c r="K111" i="12"/>
  <c r="K87" i="12"/>
  <c r="K138" i="12" s="1"/>
  <c r="K6" i="1"/>
  <c r="K115" i="12"/>
  <c r="K18" i="12" s="1"/>
  <c r="K105" i="12"/>
  <c r="K102" i="12"/>
  <c r="K106" i="12"/>
  <c r="D286" i="17"/>
  <c r="F286" i="17"/>
  <c r="G277" i="17"/>
  <c r="G276" i="17"/>
  <c r="C286" i="17"/>
  <c r="J13" i="4"/>
  <c r="N96" i="12" l="1"/>
  <c r="Q27" i="4"/>
  <c r="K49" i="4"/>
  <c r="K27" i="4"/>
  <c r="Q51" i="4"/>
  <c r="Q21" i="3" s="1"/>
  <c r="K132" i="12"/>
  <c r="K32" i="12" s="1"/>
  <c r="M26" i="1"/>
  <c r="R52" i="4"/>
  <c r="G354" i="17"/>
  <c r="Q151" i="12"/>
  <c r="N152" i="12"/>
  <c r="N47" i="1"/>
  <c r="K92" i="4"/>
  <c r="Q133" i="12"/>
  <c r="N33" i="1"/>
  <c r="O21" i="1"/>
  <c r="R15" i="1"/>
  <c r="O14" i="4"/>
  <c r="V11" i="1"/>
  <c r="K10" i="1"/>
  <c r="V52" i="4"/>
  <c r="S55" i="3"/>
  <c r="S38" i="3"/>
  <c r="S58" i="3"/>
  <c r="Q78" i="12"/>
  <c r="K93" i="12"/>
  <c r="K144" i="12" s="1"/>
  <c r="K50" i="12"/>
  <c r="K31" i="12"/>
  <c r="K58" i="12"/>
  <c r="K90" i="12"/>
  <c r="K141" i="12" s="1"/>
  <c r="K44" i="12"/>
  <c r="M54" i="12"/>
  <c r="O28" i="1"/>
  <c r="O35" i="1" s="1"/>
  <c r="N49" i="3"/>
  <c r="S56" i="3"/>
  <c r="M10" i="3"/>
  <c r="R13" i="3"/>
  <c r="Q6" i="3"/>
  <c r="Q29" i="4"/>
  <c r="R30" i="4"/>
  <c r="Q132" i="12"/>
  <c r="M32" i="12"/>
  <c r="Q32" i="12" s="1"/>
  <c r="M30" i="12"/>
  <c r="Q30" i="12" s="1"/>
  <c r="D291" i="17"/>
  <c r="K51" i="4"/>
  <c r="N48" i="3"/>
  <c r="N45" i="3"/>
  <c r="K29" i="4"/>
  <c r="M96" i="4"/>
  <c r="M55" i="4"/>
  <c r="M33" i="4"/>
  <c r="Q26" i="12"/>
  <c r="M31" i="12"/>
  <c r="Q31" i="12" s="1"/>
  <c r="K6" i="3"/>
  <c r="P11" i="1"/>
  <c r="C291" i="17"/>
  <c r="F291" i="17"/>
  <c r="M21" i="3"/>
  <c r="Q125" i="12"/>
  <c r="M92" i="12"/>
  <c r="Q17" i="12"/>
  <c r="M134" i="12"/>
  <c r="Q129" i="12"/>
  <c r="M95" i="12"/>
  <c r="Q20" i="12"/>
  <c r="M93" i="12"/>
  <c r="Q18" i="12"/>
  <c r="M140" i="12"/>
  <c r="Q89" i="12"/>
  <c r="M23" i="1"/>
  <c r="Q118" i="12"/>
  <c r="Q23" i="1" s="1"/>
  <c r="M94" i="12"/>
  <c r="Q19" i="12"/>
  <c r="M141" i="12"/>
  <c r="Q90" i="12"/>
  <c r="M23" i="3"/>
  <c r="Q92" i="4"/>
  <c r="K151" i="12"/>
  <c r="K133" i="12"/>
  <c r="M20" i="3"/>
  <c r="K19" i="12"/>
  <c r="M22" i="12"/>
  <c r="K17" i="12"/>
  <c r="K125" i="12"/>
  <c r="K79" i="12"/>
  <c r="K89" i="12"/>
  <c r="K140" i="12" s="1"/>
  <c r="K20" i="12"/>
  <c r="M31" i="4"/>
  <c r="K129" i="12"/>
  <c r="K78" i="12"/>
  <c r="K82" i="12"/>
  <c r="K81" i="12"/>
  <c r="K23" i="3"/>
  <c r="G286" i="17"/>
  <c r="Q53" i="4" l="1"/>
  <c r="K30" i="12"/>
  <c r="Q141" i="12"/>
  <c r="G355" i="17"/>
  <c r="M40" i="1"/>
  <c r="P93" i="4"/>
  <c r="K150" i="12"/>
  <c r="K26" i="1"/>
  <c r="Q26" i="1"/>
  <c r="K55" i="4"/>
  <c r="K42" i="3" s="1"/>
  <c r="M24" i="1"/>
  <c r="R56" i="4"/>
  <c r="V93" i="4"/>
  <c r="P30" i="4"/>
  <c r="O30" i="1"/>
  <c r="R37" i="3"/>
  <c r="K10" i="3"/>
  <c r="S59" i="3"/>
  <c r="R17" i="3"/>
  <c r="R35" i="3"/>
  <c r="R34" i="3"/>
  <c r="V35" i="3"/>
  <c r="V13" i="3"/>
  <c r="K94" i="12"/>
  <c r="K145" i="12" s="1"/>
  <c r="K51" i="12"/>
  <c r="K95" i="12"/>
  <c r="K146" i="12" s="1"/>
  <c r="K52" i="12"/>
  <c r="K92" i="12"/>
  <c r="K143" i="12" s="1"/>
  <c r="K49" i="12"/>
  <c r="M61" i="12"/>
  <c r="Q54" i="12"/>
  <c r="Q31" i="4"/>
  <c r="V30" i="4"/>
  <c r="T36" i="1"/>
  <c r="T29" i="1"/>
  <c r="K118" i="12"/>
  <c r="K23" i="1" s="1"/>
  <c r="M24" i="3"/>
  <c r="Q33" i="4"/>
  <c r="R34" i="4"/>
  <c r="Q96" i="4"/>
  <c r="R97" i="4"/>
  <c r="K53" i="4"/>
  <c r="P52" i="4"/>
  <c r="K21" i="3"/>
  <c r="K96" i="4"/>
  <c r="K33" i="4"/>
  <c r="G290" i="17"/>
  <c r="M98" i="4"/>
  <c r="M44" i="3"/>
  <c r="M41" i="3"/>
  <c r="M35" i="4"/>
  <c r="M42" i="3"/>
  <c r="Q55" i="4"/>
  <c r="M57" i="4"/>
  <c r="P13" i="3"/>
  <c r="M96" i="12"/>
  <c r="Q96" i="12" s="1"/>
  <c r="K134" i="12"/>
  <c r="Q23" i="3"/>
  <c r="M144" i="12"/>
  <c r="Q93" i="12"/>
  <c r="M32" i="1"/>
  <c r="Q134" i="12"/>
  <c r="P37" i="3"/>
  <c r="Q20" i="3"/>
  <c r="M29" i="12"/>
  <c r="Q22" i="12"/>
  <c r="M145" i="12"/>
  <c r="Q94" i="12"/>
  <c r="M150" i="12"/>
  <c r="Q140" i="12"/>
  <c r="M146" i="12"/>
  <c r="Q95" i="12"/>
  <c r="M143" i="12"/>
  <c r="Q92" i="12"/>
  <c r="O37" i="1"/>
  <c r="O41" i="1"/>
  <c r="M27" i="3"/>
  <c r="K22" i="12"/>
  <c r="K29" i="12" s="1"/>
  <c r="K20" i="3"/>
  <c r="K31" i="4"/>
  <c r="G253" i="17"/>
  <c r="G252" i="17"/>
  <c r="G251" i="17"/>
  <c r="G250" i="17"/>
  <c r="G249" i="17"/>
  <c r="G247" i="17"/>
  <c r="G246" i="17"/>
  <c r="F245" i="17"/>
  <c r="D245" i="17"/>
  <c r="C245" i="17"/>
  <c r="F244" i="17"/>
  <c r="D244" i="17"/>
  <c r="C244" i="17"/>
  <c r="G241" i="17"/>
  <c r="G240" i="17"/>
  <c r="G242" i="17"/>
  <c r="G239" i="17"/>
  <c r="G237" i="17"/>
  <c r="G236" i="17"/>
  <c r="G234" i="17"/>
  <c r="J149" i="12"/>
  <c r="J131" i="12"/>
  <c r="J91" i="12"/>
  <c r="J10" i="12"/>
  <c r="J42" i="4"/>
  <c r="J22" i="4"/>
  <c r="J20" i="4"/>
  <c r="J17" i="4"/>
  <c r="J11" i="4"/>
  <c r="J8" i="4"/>
  <c r="J44" i="1"/>
  <c r="J39" i="1"/>
  <c r="J9" i="1"/>
  <c r="P56" i="4" l="1"/>
  <c r="K57" i="4"/>
  <c r="J117" i="12"/>
  <c r="K24" i="1"/>
  <c r="J105" i="12"/>
  <c r="J81" i="12" s="1"/>
  <c r="Q146" i="12"/>
  <c r="J113" i="12"/>
  <c r="K147" i="12"/>
  <c r="Q32" i="1"/>
  <c r="P56" i="3"/>
  <c r="J87" i="12"/>
  <c r="J138" i="12" s="1"/>
  <c r="J47" i="4"/>
  <c r="O48" i="4" s="1"/>
  <c r="J114" i="12"/>
  <c r="Q150" i="12"/>
  <c r="M33" i="1"/>
  <c r="K49" i="3"/>
  <c r="M47" i="1"/>
  <c r="K40" i="1"/>
  <c r="K32" i="1"/>
  <c r="J104" i="12"/>
  <c r="J122" i="12"/>
  <c r="J124" i="12"/>
  <c r="J111" i="12"/>
  <c r="J88" i="4"/>
  <c r="Q40" i="1"/>
  <c r="J12" i="12"/>
  <c r="J90" i="12" s="1"/>
  <c r="J141" i="12" s="1"/>
  <c r="J116" i="12"/>
  <c r="Q145" i="12"/>
  <c r="Q144" i="12"/>
  <c r="P34" i="4"/>
  <c r="V56" i="4"/>
  <c r="K44" i="3"/>
  <c r="P58" i="3" s="1"/>
  <c r="V37" i="3"/>
  <c r="R38" i="3"/>
  <c r="V34" i="3"/>
  <c r="R55" i="3"/>
  <c r="R58" i="3"/>
  <c r="K96" i="12"/>
  <c r="K54" i="12"/>
  <c r="K61" i="12" s="1"/>
  <c r="K64" i="12" s="1"/>
  <c r="Q61" i="12"/>
  <c r="M64" i="12"/>
  <c r="K33" i="12"/>
  <c r="Q44" i="3"/>
  <c r="V97" i="4"/>
  <c r="Q35" i="4"/>
  <c r="V34" i="4"/>
  <c r="Q41" i="3"/>
  <c r="M49" i="3"/>
  <c r="R56" i="3"/>
  <c r="K24" i="3"/>
  <c r="P97" i="4"/>
  <c r="K98" i="4"/>
  <c r="G243" i="17"/>
  <c r="J25" i="4"/>
  <c r="G291" i="17"/>
  <c r="Q27" i="3"/>
  <c r="Q24" i="3"/>
  <c r="M48" i="3"/>
  <c r="M45" i="3"/>
  <c r="K41" i="3"/>
  <c r="K35" i="4"/>
  <c r="Q57" i="4"/>
  <c r="Q42" i="3"/>
  <c r="J142" i="12"/>
  <c r="Q29" i="12"/>
  <c r="M33" i="12"/>
  <c r="J9" i="3"/>
  <c r="O14" i="1"/>
  <c r="Q143" i="12"/>
  <c r="M147" i="12"/>
  <c r="O49" i="1"/>
  <c r="O45" i="1"/>
  <c r="O42" i="1"/>
  <c r="P34" i="3"/>
  <c r="J38" i="4"/>
  <c r="O23" i="4"/>
  <c r="J102" i="12"/>
  <c r="J78" i="12" s="1"/>
  <c r="J103" i="12"/>
  <c r="J133" i="12" s="1"/>
  <c r="J115" i="12"/>
  <c r="J18" i="12" s="1"/>
  <c r="F254" i="17"/>
  <c r="K27" i="3"/>
  <c r="G245" i="17"/>
  <c r="C254" i="17"/>
  <c r="G244" i="17"/>
  <c r="J6" i="1"/>
  <c r="D254" i="17"/>
  <c r="I149" i="12"/>
  <c r="H149" i="12"/>
  <c r="F149" i="12"/>
  <c r="E149" i="12"/>
  <c r="D149" i="12"/>
  <c r="C149" i="12"/>
  <c r="I10" i="12"/>
  <c r="H10" i="12"/>
  <c r="F10" i="12"/>
  <c r="E10" i="12"/>
  <c r="D10" i="12"/>
  <c r="C10" i="12"/>
  <c r="J17" i="12" l="1"/>
  <c r="J92" i="12" s="1"/>
  <c r="J143" i="12" s="1"/>
  <c r="J80" i="12"/>
  <c r="J49" i="4"/>
  <c r="O89" i="4"/>
  <c r="J132" i="12"/>
  <c r="K47" i="1"/>
  <c r="J44" i="12"/>
  <c r="K152" i="12"/>
  <c r="J151" i="12"/>
  <c r="Q47" i="1"/>
  <c r="J89" i="12"/>
  <c r="J140" i="12" s="1"/>
  <c r="K33" i="1"/>
  <c r="J125" i="12"/>
  <c r="J106" i="12"/>
  <c r="J20" i="12" s="1"/>
  <c r="J95" i="12" s="1"/>
  <c r="J146" i="12" s="1"/>
  <c r="J19" i="12"/>
  <c r="J51" i="12" s="1"/>
  <c r="J92" i="4"/>
  <c r="O93" i="4" s="1"/>
  <c r="J27" i="4"/>
  <c r="J10" i="1"/>
  <c r="O15" i="1" s="1"/>
  <c r="V58" i="3"/>
  <c r="P38" i="3"/>
  <c r="R59" i="3"/>
  <c r="V38" i="3"/>
  <c r="J94" i="12"/>
  <c r="J145" i="12" s="1"/>
  <c r="J93" i="12"/>
  <c r="J144" i="12" s="1"/>
  <c r="J50" i="12"/>
  <c r="Q64" i="12"/>
  <c r="Q33" i="12"/>
  <c r="Q49" i="3"/>
  <c r="V56" i="3"/>
  <c r="Q48" i="3"/>
  <c r="V55" i="3"/>
  <c r="O51" i="1"/>
  <c r="T50" i="1"/>
  <c r="D259" i="17"/>
  <c r="J51" i="4"/>
  <c r="O26" i="4"/>
  <c r="Q45" i="3"/>
  <c r="K48" i="3"/>
  <c r="K45" i="3"/>
  <c r="P55" i="3"/>
  <c r="J29" i="4"/>
  <c r="O16" i="3"/>
  <c r="J6" i="3"/>
  <c r="O11" i="1"/>
  <c r="C259" i="17"/>
  <c r="F259" i="17"/>
  <c r="M152" i="12"/>
  <c r="Q147" i="12"/>
  <c r="L10" i="12"/>
  <c r="J23" i="3"/>
  <c r="L149" i="12"/>
  <c r="J79" i="12"/>
  <c r="J26" i="12"/>
  <c r="J129" i="12"/>
  <c r="G254" i="17"/>
  <c r="G149" i="12"/>
  <c r="J49" i="12" l="1"/>
  <c r="J82" i="12"/>
  <c r="J52" i="12"/>
  <c r="J134" i="12"/>
  <c r="J150" i="12"/>
  <c r="J55" i="4"/>
  <c r="J42" i="3" s="1"/>
  <c r="J30" i="12"/>
  <c r="J32" i="12"/>
  <c r="J26" i="1"/>
  <c r="Q152" i="12"/>
  <c r="J21" i="3"/>
  <c r="O30" i="4"/>
  <c r="P59" i="3"/>
  <c r="V59" i="3"/>
  <c r="J10" i="3"/>
  <c r="J147" i="12"/>
  <c r="J31" i="12"/>
  <c r="J58" i="12"/>
  <c r="J53" i="4"/>
  <c r="O52" i="4"/>
  <c r="J96" i="4"/>
  <c r="J22" i="12"/>
  <c r="J29" i="12" s="1"/>
  <c r="J96" i="12"/>
  <c r="J118" i="12"/>
  <c r="J23" i="1" s="1"/>
  <c r="J33" i="4"/>
  <c r="G258" i="17"/>
  <c r="O13" i="3"/>
  <c r="O37" i="3"/>
  <c r="B149" i="12"/>
  <c r="J54" i="12" l="1"/>
  <c r="J61" i="12" s="1"/>
  <c r="J64" i="12" s="1"/>
  <c r="J57" i="4"/>
  <c r="O56" i="4"/>
  <c r="J24" i="1"/>
  <c r="J152" i="12"/>
  <c r="J40" i="1"/>
  <c r="J32" i="1"/>
  <c r="J98" i="4"/>
  <c r="J41" i="3"/>
  <c r="J49" i="3"/>
  <c r="J33" i="12"/>
  <c r="J44" i="3"/>
  <c r="O56" i="3"/>
  <c r="O97" i="4"/>
  <c r="G259" i="17"/>
  <c r="O34" i="4"/>
  <c r="J35" i="4"/>
  <c r="I131" i="12"/>
  <c r="H131" i="12"/>
  <c r="J33" i="1" l="1"/>
  <c r="J47" i="1"/>
  <c r="J48" i="3"/>
  <c r="O55" i="3"/>
  <c r="O58" i="3"/>
  <c r="J45" i="3"/>
  <c r="L131" i="12"/>
  <c r="I22" i="4"/>
  <c r="C213" i="17"/>
  <c r="D213" i="17"/>
  <c r="O59" i="3" l="1"/>
  <c r="N23" i="4"/>
  <c r="G9" i="12"/>
  <c r="G8" i="12"/>
  <c r="G7" i="12"/>
  <c r="G221" i="17" l="1"/>
  <c r="G220" i="17"/>
  <c r="G219" i="17"/>
  <c r="G218" i="17"/>
  <c r="G217" i="17"/>
  <c r="G215" i="17"/>
  <c r="G214" i="17"/>
  <c r="F213" i="17"/>
  <c r="F212" i="17"/>
  <c r="D212" i="17"/>
  <c r="C212" i="17"/>
  <c r="G211" i="17"/>
  <c r="G209" i="17"/>
  <c r="G208" i="17"/>
  <c r="G210" i="17"/>
  <c r="G207" i="17"/>
  <c r="G205" i="17"/>
  <c r="G204" i="17"/>
  <c r="G202" i="17"/>
  <c r="I91" i="12"/>
  <c r="I42" i="4"/>
  <c r="I20" i="4"/>
  <c r="I17" i="4"/>
  <c r="I13" i="4"/>
  <c r="I11" i="4"/>
  <c r="I8" i="4"/>
  <c r="I44" i="1"/>
  <c r="I39" i="1"/>
  <c r="I9" i="1"/>
  <c r="I102" i="12" l="1"/>
  <c r="I78" i="12" s="1"/>
  <c r="I103" i="12"/>
  <c r="I26" i="12" s="1"/>
  <c r="I31" i="12" s="1"/>
  <c r="I122" i="12"/>
  <c r="I104" i="12"/>
  <c r="I80" i="12" s="1"/>
  <c r="I124" i="12"/>
  <c r="I132" i="12" s="1"/>
  <c r="I105" i="12"/>
  <c r="I81" i="12" s="1"/>
  <c r="I113" i="12"/>
  <c r="I114" i="12"/>
  <c r="I17" i="12" s="1"/>
  <c r="I47" i="4"/>
  <c r="N48" i="4" s="1"/>
  <c r="I116" i="12"/>
  <c r="I106" i="12"/>
  <c r="I82" i="12" s="1"/>
  <c r="I87" i="12"/>
  <c r="I138" i="12" s="1"/>
  <c r="I25" i="4"/>
  <c r="I27" i="4" s="1"/>
  <c r="I115" i="12"/>
  <c r="I18" i="12" s="1"/>
  <c r="I93" i="12" s="1"/>
  <c r="I144" i="12" s="1"/>
  <c r="I111" i="12"/>
  <c r="I12" i="12"/>
  <c r="I90" i="12" s="1"/>
  <c r="I141" i="12" s="1"/>
  <c r="I88" i="4"/>
  <c r="N89" i="4" s="1"/>
  <c r="I117" i="12"/>
  <c r="I9" i="3"/>
  <c r="N16" i="3" s="1"/>
  <c r="N14" i="4"/>
  <c r="I142" i="12"/>
  <c r="N14" i="1"/>
  <c r="F222" i="17"/>
  <c r="G213" i="17"/>
  <c r="G212" i="17"/>
  <c r="D222" i="17"/>
  <c r="C222" i="17"/>
  <c r="I6" i="1"/>
  <c r="I38" i="4"/>
  <c r="C91" i="12"/>
  <c r="D91" i="12"/>
  <c r="E91" i="12"/>
  <c r="F91" i="12"/>
  <c r="H91" i="12"/>
  <c r="I49" i="4" l="1"/>
  <c r="I133" i="12"/>
  <c r="N26" i="4"/>
  <c r="I129" i="12"/>
  <c r="I134" i="12" s="1"/>
  <c r="I19" i="12"/>
  <c r="I94" i="12" s="1"/>
  <c r="I145" i="12" s="1"/>
  <c r="I125" i="12"/>
  <c r="I26" i="1" s="1"/>
  <c r="I50" i="12"/>
  <c r="I20" i="12"/>
  <c r="I95" i="12" s="1"/>
  <c r="I146" i="12" s="1"/>
  <c r="I92" i="4"/>
  <c r="N93" i="4" s="1"/>
  <c r="I44" i="12"/>
  <c r="I89" i="12"/>
  <c r="I140" i="12" s="1"/>
  <c r="I58" i="12"/>
  <c r="I79" i="12"/>
  <c r="I151" i="12"/>
  <c r="I10" i="1"/>
  <c r="N15" i="1" s="1"/>
  <c r="I92" i="12"/>
  <c r="I143" i="12" s="1"/>
  <c r="I49" i="12"/>
  <c r="I32" i="12"/>
  <c r="I30" i="12"/>
  <c r="D227" i="17"/>
  <c r="I51" i="4"/>
  <c r="I29" i="4"/>
  <c r="D142" i="12"/>
  <c r="C142" i="12"/>
  <c r="F142" i="12"/>
  <c r="E142" i="12"/>
  <c r="I6" i="3"/>
  <c r="C227" i="17"/>
  <c r="F227" i="17"/>
  <c r="N11" i="1"/>
  <c r="H142" i="12"/>
  <c r="L142" i="12" s="1"/>
  <c r="L91" i="12"/>
  <c r="I23" i="3"/>
  <c r="G222" i="17"/>
  <c r="G91" i="12"/>
  <c r="H44" i="1"/>
  <c r="L44" i="1" s="1"/>
  <c r="H39" i="1"/>
  <c r="L39" i="1" s="1"/>
  <c r="H9" i="1"/>
  <c r="H42" i="4"/>
  <c r="H22" i="4"/>
  <c r="H20" i="4"/>
  <c r="H17" i="4"/>
  <c r="H13" i="4"/>
  <c r="H11" i="4"/>
  <c r="H8" i="4"/>
  <c r="G189" i="17"/>
  <c r="G188" i="17"/>
  <c r="G187" i="17"/>
  <c r="G186" i="17"/>
  <c r="G185" i="17"/>
  <c r="G183" i="17"/>
  <c r="G182" i="17"/>
  <c r="F181" i="17"/>
  <c r="D181" i="17"/>
  <c r="C181" i="17"/>
  <c r="F180" i="17"/>
  <c r="D180" i="17"/>
  <c r="C180" i="17"/>
  <c r="G177" i="17"/>
  <c r="G176" i="17"/>
  <c r="G178" i="17"/>
  <c r="G175" i="17"/>
  <c r="G173" i="17"/>
  <c r="G172" i="17"/>
  <c r="G170" i="17"/>
  <c r="I51" i="12" l="1"/>
  <c r="I52" i="12"/>
  <c r="H113" i="12"/>
  <c r="L113" i="12" s="1"/>
  <c r="H88" i="4"/>
  <c r="H115" i="12"/>
  <c r="H18" i="12" s="1"/>
  <c r="H50" i="12" s="1"/>
  <c r="L50" i="12" s="1"/>
  <c r="I32" i="1"/>
  <c r="I33" i="1" s="1"/>
  <c r="I55" i="4"/>
  <c r="I42" i="3" s="1"/>
  <c r="H12" i="12"/>
  <c r="H44" i="12" s="1"/>
  <c r="L44" i="12" s="1"/>
  <c r="H116" i="12"/>
  <c r="L116" i="12" s="1"/>
  <c r="H87" i="12"/>
  <c r="H138" i="12" s="1"/>
  <c r="H114" i="12"/>
  <c r="L114" i="12" s="1"/>
  <c r="H111" i="12"/>
  <c r="H102" i="12"/>
  <c r="H78" i="12" s="1"/>
  <c r="H117" i="12"/>
  <c r="L117" i="12" s="1"/>
  <c r="H104" i="12"/>
  <c r="H80" i="12" s="1"/>
  <c r="H47" i="4"/>
  <c r="H49" i="4" s="1"/>
  <c r="I40" i="1"/>
  <c r="I150" i="12"/>
  <c r="H103" i="12"/>
  <c r="L103" i="12" s="1"/>
  <c r="L79" i="12" s="1"/>
  <c r="H122" i="12"/>
  <c r="H105" i="12"/>
  <c r="H81" i="12" s="1"/>
  <c r="H124" i="12"/>
  <c r="I147" i="12"/>
  <c r="N30" i="4"/>
  <c r="I21" i="3"/>
  <c r="H9" i="3"/>
  <c r="I10" i="3"/>
  <c r="G179" i="17"/>
  <c r="H25" i="4"/>
  <c r="I53" i="4"/>
  <c r="N52" i="4"/>
  <c r="I96" i="4"/>
  <c r="I96" i="12"/>
  <c r="I22" i="12"/>
  <c r="I29" i="12" s="1"/>
  <c r="I33" i="4"/>
  <c r="G226" i="17"/>
  <c r="I118" i="12"/>
  <c r="I23" i="1" s="1"/>
  <c r="G142" i="12"/>
  <c r="N37" i="3"/>
  <c r="N13" i="3"/>
  <c r="M14" i="1"/>
  <c r="L9" i="1"/>
  <c r="M23" i="4"/>
  <c r="L22" i="4"/>
  <c r="M14" i="4"/>
  <c r="L13" i="4"/>
  <c r="J31" i="4"/>
  <c r="J20" i="3"/>
  <c r="F190" i="17"/>
  <c r="G181" i="17"/>
  <c r="H6" i="1"/>
  <c r="H38" i="4"/>
  <c r="D190" i="17"/>
  <c r="G180" i="17"/>
  <c r="C190" i="17"/>
  <c r="I54" i="12" l="1"/>
  <c r="I61" i="12" s="1"/>
  <c r="I64" i="12" s="1"/>
  <c r="I57" i="4"/>
  <c r="H133" i="12"/>
  <c r="L133" i="12" s="1"/>
  <c r="N56" i="4"/>
  <c r="L115" i="12"/>
  <c r="L102" i="12"/>
  <c r="L78" i="12" s="1"/>
  <c r="L87" i="12"/>
  <c r="L138" i="12" s="1"/>
  <c r="H129" i="12"/>
  <c r="L129" i="12" s="1"/>
  <c r="L105" i="12"/>
  <c r="L81" i="12" s="1"/>
  <c r="L12" i="12"/>
  <c r="H19" i="12"/>
  <c r="H51" i="12" s="1"/>
  <c r="L51" i="12" s="1"/>
  <c r="L104" i="12"/>
  <c r="L80" i="12" s="1"/>
  <c r="H17" i="12"/>
  <c r="H49" i="12" s="1"/>
  <c r="L49" i="12" s="1"/>
  <c r="H79" i="12"/>
  <c r="H26" i="12"/>
  <c r="H58" i="12" s="1"/>
  <c r="L58" i="12" s="1"/>
  <c r="H90" i="12"/>
  <c r="H141" i="12" s="1"/>
  <c r="N56" i="3"/>
  <c r="I49" i="3"/>
  <c r="L122" i="12"/>
  <c r="H89" i="12"/>
  <c r="L89" i="12" s="1"/>
  <c r="L124" i="12"/>
  <c r="H151" i="12"/>
  <c r="I24" i="1"/>
  <c r="M48" i="4"/>
  <c r="H106" i="12"/>
  <c r="L106" i="12" s="1"/>
  <c r="L82" i="12" s="1"/>
  <c r="H132" i="12"/>
  <c r="L132" i="12" s="1"/>
  <c r="L47" i="4"/>
  <c r="L49" i="4" s="1"/>
  <c r="I47" i="1"/>
  <c r="L88" i="4"/>
  <c r="Q89" i="4" s="1"/>
  <c r="H125" i="12"/>
  <c r="H26" i="1" s="1"/>
  <c r="H92" i="4"/>
  <c r="M89" i="4"/>
  <c r="I152" i="12"/>
  <c r="H27" i="4"/>
  <c r="Q14" i="4"/>
  <c r="I98" i="4"/>
  <c r="L9" i="3"/>
  <c r="H10" i="1"/>
  <c r="M15" i="1" s="1"/>
  <c r="I35" i="4"/>
  <c r="J24" i="3"/>
  <c r="I33" i="12"/>
  <c r="I44" i="3"/>
  <c r="N97" i="4"/>
  <c r="D195" i="17"/>
  <c r="H51" i="4"/>
  <c r="M26" i="4"/>
  <c r="L25" i="4"/>
  <c r="G227" i="17"/>
  <c r="I41" i="3"/>
  <c r="N34" i="4"/>
  <c r="H29" i="4"/>
  <c r="H118" i="12"/>
  <c r="Q23" i="4"/>
  <c r="H6" i="3"/>
  <c r="C195" i="17"/>
  <c r="F195" i="17"/>
  <c r="O34" i="3"/>
  <c r="G151" i="17"/>
  <c r="G154" i="17"/>
  <c r="G155" i="17"/>
  <c r="G156" i="17"/>
  <c r="G150" i="17"/>
  <c r="G157" i="17"/>
  <c r="G144" i="17"/>
  <c r="D149" i="17"/>
  <c r="G145" i="17"/>
  <c r="F149" i="17"/>
  <c r="G147" i="17"/>
  <c r="G146" i="17"/>
  <c r="L38" i="4"/>
  <c r="M11" i="1"/>
  <c r="L6" i="1"/>
  <c r="M16" i="3"/>
  <c r="H93" i="12"/>
  <c r="L18" i="12"/>
  <c r="L111" i="12"/>
  <c r="J27" i="3"/>
  <c r="G190" i="17"/>
  <c r="D148" i="17"/>
  <c r="G153" i="17"/>
  <c r="G140" i="17"/>
  <c r="G143" i="17"/>
  <c r="G141" i="17"/>
  <c r="C148" i="17"/>
  <c r="C149" i="17"/>
  <c r="F44" i="1"/>
  <c r="F39" i="1"/>
  <c r="F9" i="1"/>
  <c r="G100" i="4"/>
  <c r="G86" i="4"/>
  <c r="G41" i="4"/>
  <c r="G19" i="4"/>
  <c r="G16" i="4"/>
  <c r="G10" i="4"/>
  <c r="G7" i="4"/>
  <c r="F22" i="4"/>
  <c r="F13" i="4"/>
  <c r="F131" i="12"/>
  <c r="G28" i="12"/>
  <c r="G27" i="12"/>
  <c r="G25" i="12"/>
  <c r="G24" i="12"/>
  <c r="G21" i="12"/>
  <c r="G16" i="12"/>
  <c r="G15" i="12"/>
  <c r="G13" i="12"/>
  <c r="G14" i="12"/>
  <c r="G10" i="12"/>
  <c r="G123" i="17"/>
  <c r="G124" i="17"/>
  <c r="G125" i="17"/>
  <c r="G122" i="17"/>
  <c r="G121" i="17"/>
  <c r="G119" i="17"/>
  <c r="G118" i="17"/>
  <c r="G114" i="17"/>
  <c r="G113" i="17"/>
  <c r="G112" i="17"/>
  <c r="G111" i="17"/>
  <c r="G109" i="17"/>
  <c r="G108" i="17"/>
  <c r="G106" i="17"/>
  <c r="F117" i="17"/>
  <c r="D117" i="17"/>
  <c r="C117" i="17"/>
  <c r="F116" i="17"/>
  <c r="D116" i="17"/>
  <c r="C116" i="17"/>
  <c r="H134" i="12" l="1"/>
  <c r="L134" i="12" s="1"/>
  <c r="L90" i="12"/>
  <c r="H94" i="12"/>
  <c r="H145" i="12" s="1"/>
  <c r="H31" i="12"/>
  <c r="L31" i="12" s="1"/>
  <c r="L26" i="12"/>
  <c r="H30" i="12"/>
  <c r="L30" i="12" s="1"/>
  <c r="H32" i="12"/>
  <c r="L32" i="12" s="1"/>
  <c r="H92" i="12"/>
  <c r="H143" i="12" s="1"/>
  <c r="L17" i="12"/>
  <c r="H140" i="12"/>
  <c r="H150" i="12" s="1"/>
  <c r="Q48" i="4"/>
  <c r="L19" i="12"/>
  <c r="H82" i="12"/>
  <c r="H20" i="12"/>
  <c r="H95" i="12" s="1"/>
  <c r="H55" i="4"/>
  <c r="M56" i="4" s="1"/>
  <c r="M93" i="4"/>
  <c r="F88" i="4"/>
  <c r="L151" i="12"/>
  <c r="F47" i="4"/>
  <c r="L141" i="12"/>
  <c r="L125" i="12"/>
  <c r="K14" i="4"/>
  <c r="F9" i="3"/>
  <c r="K16" i="3" s="1"/>
  <c r="L8" i="4"/>
  <c r="Q26" i="4"/>
  <c r="L17" i="4"/>
  <c r="L20" i="4"/>
  <c r="L10" i="1"/>
  <c r="O38" i="3"/>
  <c r="L29" i="4"/>
  <c r="L11" i="4"/>
  <c r="L42" i="4"/>
  <c r="N58" i="3"/>
  <c r="H10" i="3"/>
  <c r="N55" i="3"/>
  <c r="L20" i="12"/>
  <c r="H53" i="4"/>
  <c r="L51" i="4"/>
  <c r="M52" i="4"/>
  <c r="L27" i="4"/>
  <c r="H96" i="4"/>
  <c r="G115" i="17"/>
  <c r="F25" i="4"/>
  <c r="I48" i="3"/>
  <c r="I45" i="3"/>
  <c r="M30" i="4"/>
  <c r="H33" i="4"/>
  <c r="G194" i="17"/>
  <c r="L57" i="3"/>
  <c r="K23" i="4"/>
  <c r="L6" i="3"/>
  <c r="Q11" i="1"/>
  <c r="H21" i="3"/>
  <c r="H31" i="4"/>
  <c r="H20" i="3"/>
  <c r="G149" i="17"/>
  <c r="D158" i="17"/>
  <c r="F103" i="12"/>
  <c r="F79" i="12" s="1"/>
  <c r="F114" i="12"/>
  <c r="F115" i="12"/>
  <c r="F18" i="12" s="1"/>
  <c r="F104" i="12"/>
  <c r="F80" i="12" s="1"/>
  <c r="F122" i="12"/>
  <c r="F117" i="12"/>
  <c r="F124" i="12"/>
  <c r="F116" i="12"/>
  <c r="F12" i="12"/>
  <c r="F105" i="12"/>
  <c r="F81" i="12" s="1"/>
  <c r="F113" i="12"/>
  <c r="F102" i="12"/>
  <c r="F78" i="12" s="1"/>
  <c r="F111" i="12"/>
  <c r="F87" i="12"/>
  <c r="F138" i="12" s="1"/>
  <c r="K14" i="1"/>
  <c r="M13" i="3"/>
  <c r="H23" i="1"/>
  <c r="L118" i="12"/>
  <c r="H144" i="12"/>
  <c r="L93" i="12"/>
  <c r="H40" i="1"/>
  <c r="L26" i="1"/>
  <c r="H23" i="3"/>
  <c r="L92" i="4"/>
  <c r="L94" i="12"/>
  <c r="I20" i="3"/>
  <c r="I31" i="4"/>
  <c r="C158" i="17"/>
  <c r="G117" i="17"/>
  <c r="G116" i="17"/>
  <c r="F126" i="17"/>
  <c r="F38" i="4"/>
  <c r="F6" i="1"/>
  <c r="D126" i="17"/>
  <c r="C126" i="17"/>
  <c r="H32" i="1" l="1"/>
  <c r="H33" i="1" s="1"/>
  <c r="L92" i="12"/>
  <c r="H57" i="4"/>
  <c r="H52" i="12"/>
  <c r="L52" i="12" s="1"/>
  <c r="L140" i="12"/>
  <c r="H42" i="3"/>
  <c r="M56" i="3" s="1"/>
  <c r="L55" i="4"/>
  <c r="L42" i="3" s="1"/>
  <c r="L95" i="12"/>
  <c r="H146" i="12"/>
  <c r="L146" i="12" s="1"/>
  <c r="L145" i="12"/>
  <c r="L144" i="12"/>
  <c r="F106" i="12"/>
  <c r="F82" i="12" s="1"/>
  <c r="F151" i="12"/>
  <c r="K48" i="4"/>
  <c r="L23" i="1"/>
  <c r="L24" i="1" s="1"/>
  <c r="F49" i="4"/>
  <c r="L40" i="1"/>
  <c r="F89" i="12"/>
  <c r="F140" i="12" s="1"/>
  <c r="K89" i="4"/>
  <c r="H47" i="1"/>
  <c r="L150" i="12"/>
  <c r="F92" i="4"/>
  <c r="K93" i="4" s="1"/>
  <c r="Q93" i="4"/>
  <c r="F27" i="4"/>
  <c r="L21" i="3"/>
  <c r="Q30" i="4"/>
  <c r="H98" i="4"/>
  <c r="F10" i="1"/>
  <c r="K15" i="1" s="1"/>
  <c r="H35" i="4"/>
  <c r="L10" i="3"/>
  <c r="N59" i="3"/>
  <c r="I24" i="3"/>
  <c r="F93" i="12"/>
  <c r="F144" i="12" s="1"/>
  <c r="F50" i="12"/>
  <c r="F90" i="12"/>
  <c r="F141" i="12" s="1"/>
  <c r="F44" i="12"/>
  <c r="M97" i="4"/>
  <c r="H44" i="3"/>
  <c r="L96" i="4"/>
  <c r="L53" i="4"/>
  <c r="Q52" i="4"/>
  <c r="G195" i="17"/>
  <c r="H41" i="3"/>
  <c r="D131" i="17"/>
  <c r="F51" i="4"/>
  <c r="K26" i="4"/>
  <c r="H24" i="3"/>
  <c r="M34" i="4"/>
  <c r="L33" i="4"/>
  <c r="F29" i="4"/>
  <c r="H22" i="12"/>
  <c r="F6" i="3"/>
  <c r="Q13" i="3"/>
  <c r="D163" i="17"/>
  <c r="C163" i="17"/>
  <c r="C131" i="17"/>
  <c r="F131" i="17"/>
  <c r="L31" i="4"/>
  <c r="F26" i="12"/>
  <c r="M34" i="3"/>
  <c r="H27" i="3"/>
  <c r="F17" i="12"/>
  <c r="F132" i="12"/>
  <c r="F129" i="12"/>
  <c r="F19" i="12"/>
  <c r="F125" i="12"/>
  <c r="F133" i="12"/>
  <c r="I27" i="3"/>
  <c r="N34" i="3"/>
  <c r="K11" i="1"/>
  <c r="L23" i="3"/>
  <c r="M37" i="3"/>
  <c r="H24" i="1"/>
  <c r="L20" i="3"/>
  <c r="L143" i="12"/>
  <c r="G126" i="17"/>
  <c r="L32" i="1" l="1"/>
  <c r="L33" i="1" s="1"/>
  <c r="H54" i="12"/>
  <c r="L54" i="12" s="1"/>
  <c r="F20" i="12"/>
  <c r="F95" i="12" s="1"/>
  <c r="F146" i="12" s="1"/>
  <c r="H49" i="3"/>
  <c r="L57" i="4"/>
  <c r="Q56" i="4"/>
  <c r="G162" i="17"/>
  <c r="L47" i="1"/>
  <c r="F26" i="1"/>
  <c r="F150" i="12"/>
  <c r="F55" i="4"/>
  <c r="F57" i="4" s="1"/>
  <c r="L98" i="4"/>
  <c r="F31" i="4"/>
  <c r="Q34" i="4"/>
  <c r="M55" i="3"/>
  <c r="L49" i="3"/>
  <c r="M58" i="3"/>
  <c r="H48" i="3"/>
  <c r="F94" i="12"/>
  <c r="F145" i="12" s="1"/>
  <c r="F51" i="12"/>
  <c r="F92" i="12"/>
  <c r="F143" i="12" s="1"/>
  <c r="F49" i="12"/>
  <c r="F31" i="12"/>
  <c r="F58" i="12"/>
  <c r="L44" i="3"/>
  <c r="F32" i="12"/>
  <c r="F30" i="12"/>
  <c r="H45" i="3"/>
  <c r="Q97" i="4"/>
  <c r="Q56" i="3"/>
  <c r="F96" i="4"/>
  <c r="K52" i="4"/>
  <c r="F53" i="4"/>
  <c r="F21" i="3"/>
  <c r="L24" i="3"/>
  <c r="F10" i="3"/>
  <c r="L41" i="3"/>
  <c r="L35" i="4"/>
  <c r="F118" i="12"/>
  <c r="F23" i="1" s="1"/>
  <c r="F33" i="4"/>
  <c r="G130" i="17"/>
  <c r="H29" i="12"/>
  <c r="L22" i="12"/>
  <c r="H96" i="12"/>
  <c r="L96" i="12" s="1"/>
  <c r="K30" i="4"/>
  <c r="Q34" i="3"/>
  <c r="Q37" i="3"/>
  <c r="F20" i="3"/>
  <c r="F23" i="3"/>
  <c r="F94" i="4"/>
  <c r="F134" i="12"/>
  <c r="L27" i="3"/>
  <c r="K13" i="3"/>
  <c r="N38" i="3"/>
  <c r="M38" i="3"/>
  <c r="G76" i="17"/>
  <c r="D84" i="17"/>
  <c r="C84" i="17"/>
  <c r="F22" i="12" l="1"/>
  <c r="F29" i="12" s="1"/>
  <c r="F52" i="12"/>
  <c r="F54" i="12" s="1"/>
  <c r="F61" i="12" s="1"/>
  <c r="F64" i="12" s="1"/>
  <c r="H61" i="12"/>
  <c r="H64" i="12" s="1"/>
  <c r="K56" i="4"/>
  <c r="F42" i="3"/>
  <c r="F24" i="1"/>
  <c r="E47" i="4"/>
  <c r="J48" i="4" s="1"/>
  <c r="F32" i="1"/>
  <c r="F147" i="12"/>
  <c r="F40" i="1"/>
  <c r="E25" i="4"/>
  <c r="J26" i="4" s="1"/>
  <c r="K34" i="4"/>
  <c r="F44" i="3"/>
  <c r="Q38" i="3"/>
  <c r="M59" i="3"/>
  <c r="Q58" i="3"/>
  <c r="F96" i="12"/>
  <c r="F33" i="12"/>
  <c r="K97" i="4"/>
  <c r="F98" i="4"/>
  <c r="K56" i="3"/>
  <c r="F49" i="3"/>
  <c r="G131" i="17"/>
  <c r="F24" i="3"/>
  <c r="L48" i="3"/>
  <c r="L45" i="3"/>
  <c r="Q55" i="3"/>
  <c r="F41" i="3"/>
  <c r="F35" i="4"/>
  <c r="L29" i="12"/>
  <c r="L36" i="12" s="1"/>
  <c r="H33" i="12"/>
  <c r="H147" i="12"/>
  <c r="K37" i="3"/>
  <c r="F27" i="3"/>
  <c r="K34" i="3"/>
  <c r="G138" i="17"/>
  <c r="F148" i="17"/>
  <c r="F84" i="17"/>
  <c r="E9" i="1"/>
  <c r="E39" i="1"/>
  <c r="E44" i="1"/>
  <c r="L61" i="12" l="1"/>
  <c r="E88" i="4"/>
  <c r="J89" i="4" s="1"/>
  <c r="F47" i="1"/>
  <c r="F152" i="12"/>
  <c r="F33" i="1"/>
  <c r="E49" i="4"/>
  <c r="K58" i="3"/>
  <c r="Q59" i="3"/>
  <c r="L64" i="12"/>
  <c r="L33" i="12"/>
  <c r="K55" i="3"/>
  <c r="F45" i="3"/>
  <c r="F48" i="3"/>
  <c r="K38" i="3"/>
  <c r="L147" i="12"/>
  <c r="H152" i="12"/>
  <c r="J14" i="1"/>
  <c r="E9" i="3"/>
  <c r="F158" i="17"/>
  <c r="G148" i="17"/>
  <c r="E13" i="4"/>
  <c r="E22" i="4"/>
  <c r="E131" i="12"/>
  <c r="L152" i="12" l="1"/>
  <c r="E27" i="4"/>
  <c r="J14" i="4"/>
  <c r="K59" i="3"/>
  <c r="J23" i="4"/>
  <c r="F163" i="17"/>
  <c r="G158" i="17"/>
  <c r="E6" i="1"/>
  <c r="E38" i="4"/>
  <c r="E10" i="1" l="1"/>
  <c r="J15" i="1" s="1"/>
  <c r="G163" i="17"/>
  <c r="E6" i="3"/>
  <c r="J11" i="1"/>
  <c r="G91" i="17"/>
  <c r="G92" i="17"/>
  <c r="G93" i="17"/>
  <c r="G90" i="17"/>
  <c r="G89" i="17"/>
  <c r="G87" i="17"/>
  <c r="G86" i="17"/>
  <c r="F85" i="17"/>
  <c r="D85" i="17"/>
  <c r="C85" i="17"/>
  <c r="G82" i="17"/>
  <c r="G81" i="17"/>
  <c r="G83" i="17"/>
  <c r="G80" i="17"/>
  <c r="G79" i="17"/>
  <c r="G77" i="17"/>
  <c r="E111" i="12"/>
  <c r="G74" i="17"/>
  <c r="C94" i="17" l="1"/>
  <c r="E29" i="4" s="1"/>
  <c r="E116" i="12"/>
  <c r="E115" i="12"/>
  <c r="E18" i="12" s="1"/>
  <c r="E93" i="12" s="1"/>
  <c r="E144" i="12" s="1"/>
  <c r="E12" i="12"/>
  <c r="E44" i="12" s="1"/>
  <c r="E102" i="12"/>
  <c r="E78" i="12" s="1"/>
  <c r="E122" i="12"/>
  <c r="E87" i="12"/>
  <c r="E138" i="12" s="1"/>
  <c r="E104" i="12"/>
  <c r="E80" i="12" s="1"/>
  <c r="E105" i="12"/>
  <c r="E81" i="12" s="1"/>
  <c r="E114" i="12"/>
  <c r="E124" i="12"/>
  <c r="E151" i="12" s="1"/>
  <c r="E106" i="12"/>
  <c r="E82" i="12" s="1"/>
  <c r="E113" i="12"/>
  <c r="E103" i="12"/>
  <c r="E79" i="12" s="1"/>
  <c r="E117" i="12"/>
  <c r="E10" i="3"/>
  <c r="F94" i="17"/>
  <c r="G85" i="17"/>
  <c r="G84" i="17"/>
  <c r="D94" i="17"/>
  <c r="E90" i="12" l="1"/>
  <c r="E141" i="12" s="1"/>
  <c r="E125" i="12"/>
  <c r="E26" i="1" s="1"/>
  <c r="E133" i="12"/>
  <c r="E26" i="12"/>
  <c r="E31" i="12" s="1"/>
  <c r="E50" i="12"/>
  <c r="E118" i="12"/>
  <c r="E23" i="1" s="1"/>
  <c r="E24" i="1" s="1"/>
  <c r="E129" i="12"/>
  <c r="E92" i="4"/>
  <c r="E17" i="12"/>
  <c r="E49" i="12" s="1"/>
  <c r="E19" i="12"/>
  <c r="E51" i="12" s="1"/>
  <c r="E132" i="12"/>
  <c r="E32" i="12" s="1"/>
  <c r="E20" i="12"/>
  <c r="E95" i="12" s="1"/>
  <c r="E146" i="12" s="1"/>
  <c r="E89" i="12"/>
  <c r="E140" i="12" s="1"/>
  <c r="D99" i="17"/>
  <c r="E51" i="4"/>
  <c r="C99" i="17"/>
  <c r="F99" i="17"/>
  <c r="J30" i="4"/>
  <c r="G94" i="17"/>
  <c r="E134" i="12" l="1"/>
  <c r="E32" i="1" s="1"/>
  <c r="E30" i="12"/>
  <c r="E94" i="12"/>
  <c r="E145" i="12" s="1"/>
  <c r="E58" i="12"/>
  <c r="E52" i="12"/>
  <c r="E54" i="12" s="1"/>
  <c r="E92" i="12"/>
  <c r="E143" i="12" s="1"/>
  <c r="J93" i="4"/>
  <c r="E150" i="12"/>
  <c r="E55" i="4"/>
  <c r="J56" i="4" s="1"/>
  <c r="E22" i="12"/>
  <c r="E29" i="12" s="1"/>
  <c r="E40" i="1"/>
  <c r="E21" i="3"/>
  <c r="E53" i="4"/>
  <c r="J52" i="4"/>
  <c r="E96" i="4"/>
  <c r="E33" i="4"/>
  <c r="G98" i="17"/>
  <c r="E94" i="4"/>
  <c r="E31" i="4"/>
  <c r="G58" i="17"/>
  <c r="E147" i="12" l="1"/>
  <c r="E152" i="12" s="1"/>
  <c r="E61" i="12"/>
  <c r="E64" i="12" s="1"/>
  <c r="E33" i="12"/>
  <c r="E96" i="12"/>
  <c r="E42" i="3"/>
  <c r="E49" i="3" s="1"/>
  <c r="E57" i="4"/>
  <c r="E47" i="1"/>
  <c r="D114" i="12"/>
  <c r="E33" i="1"/>
  <c r="J34" i="4"/>
  <c r="E44" i="3"/>
  <c r="J97" i="4"/>
  <c r="E41" i="3"/>
  <c r="E98" i="4"/>
  <c r="G99" i="17"/>
  <c r="E35" i="4"/>
  <c r="J56" i="3" l="1"/>
  <c r="J58" i="3"/>
  <c r="J55" i="3"/>
  <c r="E45" i="3"/>
  <c r="E48" i="3"/>
  <c r="D44" i="1"/>
  <c r="D39" i="1"/>
  <c r="D131" i="12"/>
  <c r="G59" i="17"/>
  <c r="G60" i="17"/>
  <c r="G61" i="17"/>
  <c r="G55" i="17"/>
  <c r="G54" i="17"/>
  <c r="G50" i="17"/>
  <c r="G49" i="17"/>
  <c r="G51" i="17"/>
  <c r="G48" i="17"/>
  <c r="F53" i="17"/>
  <c r="D53" i="17"/>
  <c r="C53" i="17"/>
  <c r="D104" i="12" l="1"/>
  <c r="D17" i="12" s="1"/>
  <c r="D115" i="12"/>
  <c r="D18" i="12" s="1"/>
  <c r="D106" i="12"/>
  <c r="D82" i="12" s="1"/>
  <c r="D105" i="12"/>
  <c r="D81" i="12" s="1"/>
  <c r="D103" i="12"/>
  <c r="D26" i="12" s="1"/>
  <c r="D122" i="12"/>
  <c r="D117" i="12"/>
  <c r="D124" i="12"/>
  <c r="D116" i="12"/>
  <c r="J59" i="3"/>
  <c r="D93" i="12"/>
  <c r="D144" i="12" s="1"/>
  <c r="D50" i="12"/>
  <c r="C52" i="17"/>
  <c r="D13" i="4"/>
  <c r="D22" i="4"/>
  <c r="F52" i="17"/>
  <c r="D52" i="17"/>
  <c r="G47" i="17"/>
  <c r="G53" i="17"/>
  <c r="G57" i="17"/>
  <c r="G42" i="17"/>
  <c r="G44" i="17"/>
  <c r="G45" i="17"/>
  <c r="D125" i="12" l="1"/>
  <c r="D26" i="1" s="1"/>
  <c r="D133" i="12"/>
  <c r="D80" i="12"/>
  <c r="D79" i="12"/>
  <c r="D132" i="12"/>
  <c r="D32" i="12" s="1"/>
  <c r="D19" i="12"/>
  <c r="D94" i="12" s="1"/>
  <c r="D145" i="12" s="1"/>
  <c r="D47" i="4"/>
  <c r="D49" i="4" s="1"/>
  <c r="D20" i="12"/>
  <c r="D95" i="12" s="1"/>
  <c r="D146" i="12" s="1"/>
  <c r="D88" i="4"/>
  <c r="I89" i="4" s="1"/>
  <c r="D89" i="12"/>
  <c r="D140" i="12" s="1"/>
  <c r="D87" i="12"/>
  <c r="D138" i="12" s="1"/>
  <c r="D113" i="12"/>
  <c r="D102" i="12"/>
  <c r="D78" i="12" s="1"/>
  <c r="D25" i="4"/>
  <c r="D27" i="4" s="1"/>
  <c r="D151" i="12"/>
  <c r="D12" i="12"/>
  <c r="D111" i="12"/>
  <c r="I26" i="4"/>
  <c r="I14" i="4"/>
  <c r="D31" i="12"/>
  <c r="D58" i="12"/>
  <c r="D92" i="12"/>
  <c r="D143" i="12" s="1"/>
  <c r="D49" i="12"/>
  <c r="D62" i="17"/>
  <c r="C62" i="17"/>
  <c r="F62" i="17"/>
  <c r="D6" i="1"/>
  <c r="I23" i="4"/>
  <c r="D38" i="4"/>
  <c r="G52" i="17"/>
  <c r="D30" i="12" l="1"/>
  <c r="D22" i="12"/>
  <c r="D29" i="12" s="1"/>
  <c r="D118" i="12"/>
  <c r="D23" i="1" s="1"/>
  <c r="D44" i="12"/>
  <c r="D90" i="12"/>
  <c r="D141" i="12" s="1"/>
  <c r="D52" i="12"/>
  <c r="D92" i="4"/>
  <c r="I93" i="4" s="1"/>
  <c r="D51" i="12"/>
  <c r="D54" i="12" s="1"/>
  <c r="D61" i="12" s="1"/>
  <c r="D64" i="12" s="1"/>
  <c r="D129" i="12"/>
  <c r="I48" i="4"/>
  <c r="D147" i="12"/>
  <c r="D150" i="12"/>
  <c r="D40" i="1"/>
  <c r="D67" i="17"/>
  <c r="D51" i="4"/>
  <c r="C67" i="17"/>
  <c r="D29" i="4"/>
  <c r="D6" i="3"/>
  <c r="F67" i="17"/>
  <c r="G62" i="17"/>
  <c r="I11" i="1"/>
  <c r="D33" i="12" l="1"/>
  <c r="D96" i="12"/>
  <c r="D55" i="4"/>
  <c r="D57" i="4" s="1"/>
  <c r="D152" i="12"/>
  <c r="G67" i="17"/>
  <c r="D134" i="12"/>
  <c r="D47" i="1"/>
  <c r="D33" i="4"/>
  <c r="D41" i="3" s="1"/>
  <c r="D21" i="3"/>
  <c r="I30" i="4"/>
  <c r="D42" i="3"/>
  <c r="D53" i="4"/>
  <c r="I52" i="4"/>
  <c r="D96" i="4"/>
  <c r="I13" i="3"/>
  <c r="G27" i="17"/>
  <c r="C13" i="4"/>
  <c r="I56" i="4" l="1"/>
  <c r="D32" i="1"/>
  <c r="C115" i="12"/>
  <c r="C18" i="12" s="1"/>
  <c r="C50" i="12" s="1"/>
  <c r="G50" i="12" s="1"/>
  <c r="D35" i="4"/>
  <c r="I34" i="4"/>
  <c r="I97" i="4"/>
  <c r="D49" i="3"/>
  <c r="I56" i="3"/>
  <c r="D44" i="3"/>
  <c r="D48" i="3"/>
  <c r="I55" i="3"/>
  <c r="G13" i="4"/>
  <c r="H14" i="4"/>
  <c r="C22" i="4"/>
  <c r="G115" i="12" l="1"/>
  <c r="L14" i="4"/>
  <c r="I58" i="3"/>
  <c r="D45" i="3"/>
  <c r="G22" i="4"/>
  <c r="H23" i="4"/>
  <c r="G18" i="12"/>
  <c r="C93" i="12"/>
  <c r="C6" i="1"/>
  <c r="C38" i="4"/>
  <c r="I59" i="3" l="1"/>
  <c r="L23" i="4"/>
  <c r="C6" i="3"/>
  <c r="H11" i="1"/>
  <c r="G93" i="12"/>
  <c r="C144" i="12"/>
  <c r="G38" i="4"/>
  <c r="G6" i="1"/>
  <c r="G144" i="12" l="1"/>
  <c r="G6" i="3"/>
  <c r="L11" i="1"/>
  <c r="J13" i="3"/>
  <c r="H13" i="3"/>
  <c r="L13" i="3" l="1"/>
  <c r="G18" i="17" l="1"/>
  <c r="C103" i="12" l="1"/>
  <c r="G103" i="12" s="1"/>
  <c r="G79" i="12" s="1"/>
  <c r="C26" i="12" l="1"/>
  <c r="C58" i="12" s="1"/>
  <c r="G58" i="12" s="1"/>
  <c r="C133" i="12"/>
  <c r="G133" i="12" s="1"/>
  <c r="C79" i="12"/>
  <c r="C31" i="12" l="1"/>
  <c r="G31" i="12" s="1"/>
  <c r="G26" i="12"/>
  <c r="C44" i="1"/>
  <c r="G44" i="1" s="1"/>
  <c r="C39" i="1"/>
  <c r="G39" i="1" s="1"/>
  <c r="C131" i="12"/>
  <c r="G131" i="12" s="1"/>
  <c r="G28" i="17"/>
  <c r="G29" i="17"/>
  <c r="G26" i="17"/>
  <c r="G23" i="17"/>
  <c r="G22" i="17"/>
  <c r="G16" i="17"/>
  <c r="C122" i="12" l="1"/>
  <c r="C124" i="12"/>
  <c r="C132" i="12" s="1"/>
  <c r="C117" i="12"/>
  <c r="G117" i="12" s="1"/>
  <c r="C116" i="12"/>
  <c r="G116" i="12" s="1"/>
  <c r="C114" i="12"/>
  <c r="G114" i="12" s="1"/>
  <c r="C104" i="12"/>
  <c r="C80" i="12" s="1"/>
  <c r="G19" i="17"/>
  <c r="G17" i="17"/>
  <c r="C20" i="17"/>
  <c r="D21" i="17"/>
  <c r="G104" i="12" l="1"/>
  <c r="G80" i="12" s="1"/>
  <c r="C17" i="12"/>
  <c r="C49" i="12" s="1"/>
  <c r="G49" i="12" s="1"/>
  <c r="C125" i="12"/>
  <c r="G125" i="12" s="1"/>
  <c r="C105" i="12"/>
  <c r="C81" i="12" s="1"/>
  <c r="C106" i="12"/>
  <c r="C82" i="12" s="1"/>
  <c r="C151" i="12"/>
  <c r="G124" i="12"/>
  <c r="C89" i="12"/>
  <c r="C140" i="12" s="1"/>
  <c r="C25" i="4"/>
  <c r="G25" i="4" s="1"/>
  <c r="G122" i="12"/>
  <c r="G132" i="12"/>
  <c r="C32" i="12"/>
  <c r="G32" i="12" s="1"/>
  <c r="C30" i="12"/>
  <c r="G30" i="12" s="1"/>
  <c r="G25" i="17"/>
  <c r="D20" i="17"/>
  <c r="C21" i="17"/>
  <c r="G13" i="17"/>
  <c r="G15" i="17"/>
  <c r="F21" i="17"/>
  <c r="G17" i="12" l="1"/>
  <c r="C92" i="12"/>
  <c r="G92" i="12" s="1"/>
  <c r="C20" i="12"/>
  <c r="C52" i="12" s="1"/>
  <c r="G52" i="12" s="1"/>
  <c r="G105" i="12"/>
  <c r="G81" i="12" s="1"/>
  <c r="C19" i="12"/>
  <c r="C51" i="12" s="1"/>
  <c r="G51" i="12" s="1"/>
  <c r="C26" i="1"/>
  <c r="C40" i="1" s="1"/>
  <c r="C27" i="4"/>
  <c r="H26" i="4"/>
  <c r="G26" i="1"/>
  <c r="C47" i="4"/>
  <c r="H48" i="4" s="1"/>
  <c r="C113" i="12"/>
  <c r="G113" i="12" s="1"/>
  <c r="G106" i="12"/>
  <c r="G82" i="12" s="1"/>
  <c r="G151" i="12"/>
  <c r="G89" i="12"/>
  <c r="C102" i="12"/>
  <c r="G102" i="12" s="1"/>
  <c r="G78" i="12" s="1"/>
  <c r="C150" i="12"/>
  <c r="G140" i="12"/>
  <c r="C12" i="12"/>
  <c r="C90" i="12" s="1"/>
  <c r="G90" i="12" s="1"/>
  <c r="L26" i="4"/>
  <c r="G27" i="4"/>
  <c r="C30" i="17"/>
  <c r="D30" i="17"/>
  <c r="F20" i="17"/>
  <c r="C87" i="12"/>
  <c r="G12" i="17"/>
  <c r="G21" i="17"/>
  <c r="C143" i="12" l="1"/>
  <c r="G143" i="12" s="1"/>
  <c r="G20" i="12"/>
  <c r="C95" i="12"/>
  <c r="G95" i="12" s="1"/>
  <c r="G12" i="12"/>
  <c r="C94" i="12"/>
  <c r="C22" i="12"/>
  <c r="G22" i="12" s="1"/>
  <c r="C78" i="12"/>
  <c r="G19" i="12"/>
  <c r="C49" i="4"/>
  <c r="C44" i="12"/>
  <c r="G44" i="12" s="1"/>
  <c r="C111" i="12"/>
  <c r="G111" i="12" s="1"/>
  <c r="C29" i="4"/>
  <c r="G29" i="4" s="1"/>
  <c r="C129" i="12"/>
  <c r="G129" i="12" s="1"/>
  <c r="C88" i="4"/>
  <c r="H89" i="4" s="1"/>
  <c r="G47" i="4"/>
  <c r="G150" i="12"/>
  <c r="D35" i="17"/>
  <c r="G40" i="1"/>
  <c r="C141" i="12"/>
  <c r="C35" i="17"/>
  <c r="C51" i="4"/>
  <c r="F30" i="17"/>
  <c r="G94" i="12"/>
  <c r="C145" i="12"/>
  <c r="G87" i="12"/>
  <c r="G138" i="12" s="1"/>
  <c r="C138" i="12"/>
  <c r="C47" i="1"/>
  <c r="E20" i="3"/>
  <c r="E23" i="3"/>
  <c r="D20" i="3"/>
  <c r="D31" i="4"/>
  <c r="G20" i="17"/>
  <c r="C29" i="12" l="1"/>
  <c r="C33" i="12" s="1"/>
  <c r="C54" i="12"/>
  <c r="G54" i="12" s="1"/>
  <c r="C96" i="12"/>
  <c r="G96" i="12" s="1"/>
  <c r="C146" i="12"/>
  <c r="C147" i="12" s="1"/>
  <c r="C134" i="12"/>
  <c r="G134" i="12" s="1"/>
  <c r="C118" i="12"/>
  <c r="G118" i="12" s="1"/>
  <c r="G88" i="4"/>
  <c r="L89" i="4" s="1"/>
  <c r="G145" i="12"/>
  <c r="G49" i="4"/>
  <c r="L48" i="4"/>
  <c r="G47" i="1"/>
  <c r="G146" i="12"/>
  <c r="C33" i="4"/>
  <c r="C35" i="4" s="1"/>
  <c r="C55" i="4"/>
  <c r="C92" i="4"/>
  <c r="G141" i="12"/>
  <c r="E24" i="3"/>
  <c r="G51" i="4"/>
  <c r="H52" i="4"/>
  <c r="F35" i="17"/>
  <c r="C21" i="3"/>
  <c r="J37" i="3"/>
  <c r="C31" i="4"/>
  <c r="H30" i="4"/>
  <c r="C20" i="3"/>
  <c r="G30" i="17"/>
  <c r="I34" i="3"/>
  <c r="J34" i="3"/>
  <c r="G31" i="4"/>
  <c r="L30" i="4"/>
  <c r="C32" i="1"/>
  <c r="E27" i="3"/>
  <c r="D27" i="3"/>
  <c r="D23" i="3"/>
  <c r="G29" i="12" l="1"/>
  <c r="G36" i="12" s="1"/>
  <c r="C61" i="12"/>
  <c r="G61" i="12" s="1"/>
  <c r="C23" i="1"/>
  <c r="H34" i="4"/>
  <c r="C41" i="3"/>
  <c r="G33" i="4"/>
  <c r="G35" i="4" s="1"/>
  <c r="G147" i="12"/>
  <c r="C57" i="4"/>
  <c r="G55" i="4"/>
  <c r="C42" i="3"/>
  <c r="H56" i="4"/>
  <c r="G23" i="1"/>
  <c r="G35" i="17"/>
  <c r="G21" i="3"/>
  <c r="G33" i="12"/>
  <c r="C96" i="4"/>
  <c r="D24" i="3"/>
  <c r="G53" i="4"/>
  <c r="L52" i="4"/>
  <c r="H55" i="3"/>
  <c r="C48" i="3"/>
  <c r="G41" i="3"/>
  <c r="L34" i="4"/>
  <c r="H34" i="3"/>
  <c r="G20" i="3"/>
  <c r="C27" i="3"/>
  <c r="G32" i="1"/>
  <c r="C152" i="12"/>
  <c r="I37" i="3"/>
  <c r="J38" i="3"/>
  <c r="C64" i="12" l="1"/>
  <c r="G64" i="12" s="1"/>
  <c r="C49" i="3"/>
  <c r="H56" i="3"/>
  <c r="G57" i="4"/>
  <c r="G42" i="3"/>
  <c r="L56" i="4"/>
  <c r="G152" i="12"/>
  <c r="C44" i="3"/>
  <c r="C45" i="3" s="1"/>
  <c r="H97" i="4"/>
  <c r="G96" i="4"/>
  <c r="I38" i="3"/>
  <c r="L55" i="3"/>
  <c r="G48" i="3"/>
  <c r="G27" i="3"/>
  <c r="L34" i="3"/>
  <c r="H58" i="3" l="1"/>
  <c r="G49" i="3"/>
  <c r="L56" i="3"/>
  <c r="L97" i="4"/>
  <c r="G44" i="3"/>
  <c r="H59" i="3"/>
  <c r="G45" i="3" l="1"/>
  <c r="L58" i="3"/>
  <c r="L59" i="3" l="1"/>
  <c r="H93" i="4"/>
  <c r="C23" i="3"/>
  <c r="G92" i="4"/>
  <c r="L93" i="4" l="1"/>
  <c r="C24" i="3"/>
  <c r="H37" i="3"/>
  <c r="G23" i="3"/>
  <c r="G24" i="3" l="1"/>
  <c r="H38" i="3"/>
  <c r="L37" i="3"/>
  <c r="L38" i="3" l="1"/>
  <c r="C9" i="1" l="1"/>
  <c r="C10" i="1" l="1"/>
  <c r="C98" i="4" s="1"/>
  <c r="H14" i="1"/>
  <c r="C9" i="3"/>
  <c r="D9" i="1"/>
  <c r="D10" i="1" l="1"/>
  <c r="D9" i="3"/>
  <c r="H16" i="3"/>
  <c r="H15" i="1"/>
  <c r="C33" i="1"/>
  <c r="G9" i="1"/>
  <c r="I14" i="1"/>
  <c r="C24" i="1"/>
  <c r="G10" i="1" l="1"/>
  <c r="D10" i="3"/>
  <c r="I15" i="1"/>
  <c r="D98" i="4"/>
  <c r="G9" i="3"/>
  <c r="L14" i="1"/>
  <c r="J16" i="3"/>
  <c r="I16" i="3"/>
  <c r="D24" i="1"/>
  <c r="D33" i="1"/>
  <c r="G98" i="4" l="1"/>
  <c r="G10" i="3"/>
  <c r="G33" i="1"/>
  <c r="L15" i="1"/>
  <c r="L16" i="3"/>
  <c r="G24" i="1"/>
  <c r="D94" i="4"/>
  <c r="J12" i="1" l="1"/>
  <c r="I12" i="1"/>
  <c r="M12" i="1"/>
  <c r="J13" i="1"/>
  <c r="M13" i="1"/>
  <c r="H12" i="1"/>
  <c r="K12" i="1"/>
  <c r="L12" i="1"/>
  <c r="H13" i="1"/>
  <c r="K13" i="1"/>
  <c r="L13" i="1"/>
  <c r="I45" i="4"/>
  <c r="M45" i="4"/>
  <c r="H45" i="4"/>
  <c r="K45" i="4"/>
  <c r="L45" i="4"/>
  <c r="O45" i="4"/>
  <c r="P45" i="4"/>
  <c r="Q45" i="4"/>
  <c r="C67" i="4"/>
  <c r="D75" i="4"/>
  <c r="E75" i="4"/>
  <c r="G67" i="4"/>
  <c r="H75" i="4"/>
  <c r="I75" i="4"/>
  <c r="K67" i="4"/>
  <c r="L75" i="4"/>
  <c r="M75" i="4"/>
  <c r="E67" i="4"/>
  <c r="F67" i="4"/>
  <c r="I67" i="4"/>
  <c r="J67" i="4"/>
  <c r="M67" i="4"/>
  <c r="N67" i="4"/>
  <c r="O67" i="4"/>
  <c r="P67" i="4"/>
  <c r="C75" i="4"/>
  <c r="F75" i="4"/>
  <c r="G75" i="4"/>
  <c r="J75" i="4"/>
  <c r="K75" i="4"/>
  <c r="N75" i="4"/>
  <c r="C10" i="3"/>
  <c r="E90" i="4"/>
  <c r="J90" i="4"/>
  <c r="K90" i="4"/>
  <c r="L90" i="4"/>
  <c r="M90" i="4"/>
  <c r="N90" i="4"/>
  <c r="H14" i="3"/>
  <c r="I14" i="3"/>
  <c r="J14" i="3"/>
  <c r="K14" i="3"/>
  <c r="L14" i="3"/>
  <c r="M14" i="3"/>
  <c r="N14" i="3"/>
  <c r="O14" i="3"/>
  <c r="P14" i="3"/>
  <c r="H15" i="3"/>
  <c r="I15" i="3"/>
  <c r="J15" i="3"/>
  <c r="K15" i="3"/>
  <c r="L15" i="3"/>
  <c r="M15" i="3"/>
  <c r="N15" i="3"/>
  <c r="O15" i="3"/>
  <c r="P15" i="3"/>
  <c r="C29" i="3"/>
  <c r="D29" i="3"/>
  <c r="E29" i="3"/>
  <c r="F29" i="3"/>
  <c r="G29" i="3"/>
  <c r="H29" i="3"/>
  <c r="I29" i="3"/>
  <c r="J29" i="3"/>
  <c r="K29" i="3"/>
  <c r="L29" i="3"/>
  <c r="M29" i="3"/>
  <c r="N29" i="3"/>
  <c r="G90" i="4" l="1"/>
  <c r="C90" i="4"/>
  <c r="I52" i="3"/>
  <c r="I90" i="4"/>
  <c r="F90" i="4"/>
  <c r="H52" i="3"/>
  <c r="H90" i="4"/>
  <c r="D90" i="4"/>
  <c r="E52" i="3"/>
  <c r="K100" i="12"/>
  <c r="K52" i="3"/>
  <c r="G94" i="4"/>
  <c r="G52" i="3"/>
  <c r="C101" i="4"/>
  <c r="C52" i="3"/>
  <c r="N31" i="3"/>
  <c r="N52" i="3"/>
  <c r="O17" i="3"/>
  <c r="J52" i="3"/>
  <c r="F52" i="3"/>
  <c r="M31" i="3"/>
  <c r="M52" i="3"/>
  <c r="L31" i="3"/>
  <c r="L52" i="3"/>
  <c r="D52" i="3"/>
  <c r="H17" i="3"/>
  <c r="K31" i="3"/>
  <c r="H31" i="3"/>
  <c r="D31" i="3"/>
  <c r="J31" i="3"/>
  <c r="C31" i="3"/>
  <c r="F31" i="3"/>
  <c r="L17" i="3"/>
  <c r="L94" i="4"/>
  <c r="G31" i="3"/>
  <c r="C73" i="12"/>
  <c r="K17" i="3"/>
  <c r="N17" i="3"/>
  <c r="J17" i="3"/>
  <c r="C94" i="4"/>
  <c r="E73" i="12"/>
  <c r="E100" i="12"/>
  <c r="E101" i="4"/>
  <c r="M94" i="4"/>
  <c r="I13" i="1"/>
  <c r="N13" i="1"/>
  <c r="E31" i="3"/>
  <c r="H73" i="12"/>
  <c r="H100" i="12"/>
  <c r="D73" i="12"/>
  <c r="D100" i="12"/>
  <c r="L101" i="4"/>
  <c r="H101" i="4"/>
  <c r="D101" i="4"/>
  <c r="H94" i="4"/>
  <c r="L67" i="4"/>
  <c r="H67" i="4"/>
  <c r="D67" i="4"/>
  <c r="N45" i="4"/>
  <c r="J45" i="4"/>
  <c r="C100" i="12"/>
  <c r="I73" i="12"/>
  <c r="I100" i="12"/>
  <c r="M101" i="4"/>
  <c r="I31" i="3"/>
  <c r="K101" i="4"/>
  <c r="G101" i="4"/>
  <c r="K94" i="4"/>
  <c r="K73" i="12"/>
  <c r="M73" i="12"/>
  <c r="M100" i="12"/>
  <c r="I101" i="4"/>
  <c r="I94" i="4"/>
  <c r="M17" i="3"/>
  <c r="I17" i="3"/>
  <c r="N73" i="12"/>
  <c r="N100" i="12"/>
  <c r="J73" i="12"/>
  <c r="J100" i="12"/>
  <c r="F73" i="12"/>
  <c r="F100" i="12"/>
  <c r="N101" i="4"/>
  <c r="J101" i="4"/>
  <c r="F101" i="4"/>
  <c r="N94" i="4"/>
  <c r="J94" i="4"/>
  <c r="N12" i="1"/>
  <c r="K107" i="12" l="1"/>
  <c r="K75" i="12"/>
  <c r="I75" i="12"/>
  <c r="I107" i="12"/>
  <c r="L73" i="12"/>
  <c r="J75" i="12"/>
  <c r="J107" i="12"/>
  <c r="D107" i="12"/>
  <c r="D75" i="12"/>
  <c r="E75" i="12"/>
  <c r="E107" i="12"/>
  <c r="G73" i="12"/>
  <c r="F75" i="12"/>
  <c r="F107" i="12"/>
  <c r="N75" i="12"/>
  <c r="N107" i="12"/>
  <c r="M75" i="12"/>
  <c r="M107" i="12"/>
  <c r="C75" i="12"/>
  <c r="C107" i="12"/>
  <c r="G100" i="12"/>
  <c r="L100" i="12"/>
  <c r="H75" i="12"/>
  <c r="H107" i="12"/>
  <c r="M17" i="1" l="1"/>
  <c r="M76" i="12"/>
  <c r="J17" i="1"/>
  <c r="I76" i="12"/>
  <c r="J76" i="12"/>
  <c r="K76" i="12"/>
  <c r="I17" i="1"/>
  <c r="K17" i="1"/>
  <c r="D76" i="12"/>
  <c r="F17" i="1"/>
  <c r="D17" i="1"/>
  <c r="F76" i="12"/>
  <c r="E17" i="1"/>
  <c r="E76" i="12"/>
  <c r="L75" i="12"/>
  <c r="N76" i="12"/>
  <c r="N17" i="1"/>
  <c r="C17" i="1"/>
  <c r="G107" i="12"/>
  <c r="G75" i="12"/>
  <c r="C76" i="12"/>
  <c r="H17" i="1"/>
  <c r="L107" i="12"/>
  <c r="H76" i="12"/>
  <c r="N18" i="1" l="1"/>
  <c r="E20" i="1"/>
  <c r="M20" i="1"/>
  <c r="D20" i="1"/>
  <c r="I20" i="1"/>
  <c r="J20" i="1"/>
  <c r="F20" i="1"/>
  <c r="E18" i="1"/>
  <c r="D18" i="1"/>
  <c r="J18" i="1"/>
  <c r="I18" i="1"/>
  <c r="F18" i="1"/>
  <c r="M18" i="1"/>
  <c r="M83" i="12"/>
  <c r="N83" i="12"/>
  <c r="K20" i="1"/>
  <c r="K18" i="1"/>
  <c r="K83" i="12"/>
  <c r="I83" i="12"/>
  <c r="H83" i="12"/>
  <c r="L76" i="12"/>
  <c r="J83" i="12"/>
  <c r="G76" i="12"/>
  <c r="E83" i="12"/>
  <c r="F83" i="12"/>
  <c r="C83" i="12"/>
  <c r="D83" i="12"/>
  <c r="N20" i="1"/>
  <c r="C20" i="1"/>
  <c r="C18" i="1"/>
  <c r="G17" i="1"/>
  <c r="H20" i="1"/>
  <c r="H18" i="1"/>
  <c r="L17" i="1"/>
  <c r="J21" i="1" l="1"/>
  <c r="I28" i="1"/>
  <c r="I35" i="1" s="1"/>
  <c r="D28" i="1"/>
  <c r="M21" i="1"/>
  <c r="E21" i="1"/>
  <c r="F21" i="1"/>
  <c r="N21" i="1"/>
  <c r="J28" i="1"/>
  <c r="M28" i="1"/>
  <c r="F28" i="1"/>
  <c r="I21" i="1"/>
  <c r="D21" i="1"/>
  <c r="E28" i="1"/>
  <c r="L83" i="12"/>
  <c r="K28" i="1"/>
  <c r="K21" i="1"/>
  <c r="G83" i="12"/>
  <c r="N28" i="1"/>
  <c r="G20" i="1"/>
  <c r="G18" i="1"/>
  <c r="C28" i="1"/>
  <c r="C21" i="1"/>
  <c r="H21" i="1"/>
  <c r="H28" i="1"/>
  <c r="L20" i="1"/>
  <c r="L18" i="1"/>
  <c r="F30" i="1" l="1"/>
  <c r="M35" i="1"/>
  <c r="J35" i="1"/>
  <c r="D30" i="1"/>
  <c r="I29" i="1"/>
  <c r="E30" i="1"/>
  <c r="D35" i="1"/>
  <c r="D41" i="1" s="1"/>
  <c r="I30" i="1"/>
  <c r="M30" i="1"/>
  <c r="E35" i="1"/>
  <c r="E41" i="1" s="1"/>
  <c r="J29" i="1"/>
  <c r="R29" i="1"/>
  <c r="O29" i="1"/>
  <c r="J30" i="1"/>
  <c r="F35" i="1"/>
  <c r="K29" i="1"/>
  <c r="N35" i="1"/>
  <c r="S29" i="1"/>
  <c r="K30" i="1"/>
  <c r="K35" i="1"/>
  <c r="N29" i="1"/>
  <c r="N30" i="1"/>
  <c r="M41" i="1"/>
  <c r="I37" i="1"/>
  <c r="I41" i="1"/>
  <c r="L21" i="1"/>
  <c r="L28" i="1"/>
  <c r="H35" i="1"/>
  <c r="H30" i="1"/>
  <c r="H29" i="1"/>
  <c r="C30" i="1"/>
  <c r="C35" i="1"/>
  <c r="M29" i="1"/>
  <c r="G28" i="1"/>
  <c r="G21" i="1"/>
  <c r="I36" i="1" l="1"/>
  <c r="M37" i="1"/>
  <c r="D37" i="1"/>
  <c r="F41" i="1"/>
  <c r="F49" i="1" s="1"/>
  <c r="J41" i="1"/>
  <c r="R36" i="1"/>
  <c r="J36" i="1"/>
  <c r="J37" i="1"/>
  <c r="O36" i="1"/>
  <c r="F37" i="1"/>
  <c r="E37" i="1"/>
  <c r="K36" i="1"/>
  <c r="S36" i="1"/>
  <c r="M36" i="1"/>
  <c r="N41" i="1"/>
  <c r="N37" i="1"/>
  <c r="N36" i="1"/>
  <c r="H36" i="1"/>
  <c r="K37" i="1"/>
  <c r="K41" i="1"/>
  <c r="M49" i="1"/>
  <c r="M45" i="1"/>
  <c r="M42" i="1"/>
  <c r="D45" i="1"/>
  <c r="D42" i="1"/>
  <c r="D49" i="1"/>
  <c r="G30" i="1"/>
  <c r="G35" i="1"/>
  <c r="L35" i="1"/>
  <c r="L30" i="1"/>
  <c r="L29" i="1"/>
  <c r="C41" i="1"/>
  <c r="C37" i="1"/>
  <c r="E49" i="1"/>
  <c r="E45" i="1"/>
  <c r="E42" i="1"/>
  <c r="I49" i="1"/>
  <c r="I45" i="1"/>
  <c r="I42" i="1"/>
  <c r="H41" i="1"/>
  <c r="H37" i="1"/>
  <c r="F45" i="1" l="1"/>
  <c r="J42" i="1"/>
  <c r="J45" i="1"/>
  <c r="F42" i="1"/>
  <c r="J49" i="1"/>
  <c r="J50" i="1" s="1"/>
  <c r="R50" i="1"/>
  <c r="O50" i="1"/>
  <c r="N49" i="1"/>
  <c r="N42" i="1"/>
  <c r="N45" i="1"/>
  <c r="L36" i="1"/>
  <c r="K42" i="1"/>
  <c r="K49" i="1"/>
  <c r="K45" i="1"/>
  <c r="G41" i="1"/>
  <c r="G37" i="1"/>
  <c r="F51" i="1"/>
  <c r="E51" i="1"/>
  <c r="H45" i="1"/>
  <c r="H42" i="1"/>
  <c r="H49" i="1"/>
  <c r="I51" i="1"/>
  <c r="I50" i="1"/>
  <c r="C42" i="1"/>
  <c r="C49" i="1"/>
  <c r="C45" i="1"/>
  <c r="L41" i="1"/>
  <c r="L37" i="1"/>
  <c r="D51" i="1"/>
  <c r="M51" i="1"/>
  <c r="J51" i="1" l="1"/>
  <c r="N50" i="1"/>
  <c r="M50" i="1"/>
  <c r="S50" i="1"/>
  <c r="K51" i="1"/>
  <c r="N51" i="1"/>
  <c r="K50" i="1"/>
  <c r="C51" i="1"/>
  <c r="G42" i="1"/>
  <c r="G49" i="1"/>
  <c r="G45" i="1"/>
  <c r="L45" i="1"/>
  <c r="L42" i="1"/>
  <c r="L49" i="1"/>
  <c r="H51" i="1"/>
  <c r="H50" i="1"/>
  <c r="L51" i="1" l="1"/>
  <c r="L50" i="1"/>
  <c r="G51" i="1"/>
  <c r="C53" i="4"/>
  <c r="C28" i="3"/>
  <c r="D28" i="3"/>
  <c r="E28" i="3"/>
  <c r="F28" i="3"/>
  <c r="G28" i="3"/>
  <c r="H28" i="3"/>
  <c r="I28" i="3"/>
  <c r="J28" i="3"/>
  <c r="K28" i="3"/>
  <c r="L28" i="3"/>
  <c r="M28" i="3"/>
  <c r="N28" i="3"/>
  <c r="O28" i="3"/>
  <c r="P28" i="3"/>
  <c r="Q28" i="3"/>
  <c r="H35" i="3"/>
  <c r="I35" i="3"/>
  <c r="J35" i="3"/>
  <c r="K35" i="3"/>
  <c r="L35" i="3"/>
  <c r="M35" i="3"/>
  <c r="N35" i="3"/>
  <c r="O35" i="3"/>
  <c r="P35" i="3"/>
  <c r="Q35" i="3"/>
  <c r="P9" i="1" l="1"/>
  <c r="Q86" i="4"/>
  <c r="U14" i="1" l="1"/>
  <c r="Q9" i="1"/>
  <c r="Q9" i="3" s="1"/>
  <c r="P10" i="1"/>
  <c r="P9" i="3"/>
  <c r="P14" i="1"/>
  <c r="Q10" i="1" l="1"/>
  <c r="Q15" i="1" s="1"/>
  <c r="P15" i="1"/>
  <c r="V14" i="1"/>
  <c r="Q14" i="1"/>
  <c r="U16" i="3"/>
  <c r="P24" i="1"/>
  <c r="U15" i="1"/>
  <c r="Q10" i="3"/>
  <c r="V16" i="3"/>
  <c r="P33" i="1"/>
  <c r="Q16" i="3"/>
  <c r="P98" i="4"/>
  <c r="P10" i="3"/>
  <c r="P16" i="3"/>
  <c r="Q98" i="4" l="1"/>
  <c r="Q33" i="1"/>
  <c r="Q24" i="1"/>
  <c r="V15" i="1"/>
  <c r="V17" i="3"/>
  <c r="Q101" i="4"/>
  <c r="Q17" i="3"/>
  <c r="Q31" i="3"/>
  <c r="Q90" i="4"/>
  <c r="Q94" i="4"/>
  <c r="Q52" i="3"/>
  <c r="P90" i="4"/>
  <c r="U17" i="3"/>
  <c r="P17" i="3"/>
  <c r="P31" i="3"/>
  <c r="P52" i="3"/>
  <c r="P94" i="4"/>
  <c r="P100" i="12"/>
  <c r="P101" i="4"/>
  <c r="P73" i="12"/>
  <c r="Q100" i="12" l="1"/>
  <c r="Q73" i="12"/>
  <c r="P107" i="12"/>
  <c r="P75" i="12"/>
  <c r="Q107" i="12" l="1"/>
  <c r="Q17" i="1" s="1"/>
  <c r="Q75" i="12"/>
  <c r="P76" i="12"/>
  <c r="P17" i="1"/>
  <c r="P83" i="12" l="1"/>
  <c r="Q18" i="1"/>
  <c r="Q76" i="12"/>
  <c r="P18" i="1"/>
  <c r="P20" i="1"/>
  <c r="Q20" i="1"/>
  <c r="P21" i="1" l="1"/>
  <c r="Q83" i="12"/>
  <c r="Q21" i="1"/>
  <c r="P28" i="1"/>
  <c r="Q28" i="1"/>
  <c r="V29" i="1" l="1"/>
  <c r="U29" i="1"/>
  <c r="Q30" i="1"/>
  <c r="P30" i="1"/>
  <c r="P35" i="1"/>
  <c r="P29" i="1"/>
  <c r="Q35" i="1"/>
  <c r="Q29" i="1"/>
  <c r="V36" i="1" l="1"/>
  <c r="U36" i="1"/>
  <c r="P41" i="1"/>
  <c r="P36" i="1"/>
  <c r="Q36" i="1"/>
  <c r="P37" i="1"/>
  <c r="Q41" i="1"/>
  <c r="Q37" i="1"/>
  <c r="P49" i="1" l="1"/>
  <c r="P51" i="1" s="1"/>
  <c r="P45" i="1"/>
  <c r="P42" i="1"/>
  <c r="Q42" i="1"/>
  <c r="Q45" i="1"/>
  <c r="Q49" i="1"/>
  <c r="P50" i="1" l="1"/>
  <c r="U50" i="1"/>
  <c r="V50" i="1"/>
  <c r="Q50" i="1"/>
  <c r="Q51" i="1"/>
</calcChain>
</file>

<file path=xl/sharedStrings.xml><?xml version="1.0" encoding="utf-8"?>
<sst xmlns="http://schemas.openxmlformats.org/spreadsheetml/2006/main" count="2382" uniqueCount="221">
  <si>
    <t>Income Statement</t>
  </si>
  <si>
    <t xml:space="preserve">     Growth</t>
  </si>
  <si>
    <t>Adjusted EBITDA</t>
  </si>
  <si>
    <t>Adjustments:</t>
  </si>
  <si>
    <t>Eliminations</t>
  </si>
  <si>
    <t>% YoY Growth</t>
  </si>
  <si>
    <t>Travel Network</t>
  </si>
  <si>
    <t>Corporate</t>
  </si>
  <si>
    <t>Total Adjusted EBITDA</t>
  </si>
  <si>
    <t>Adjusted EBITDA Margin</t>
  </si>
  <si>
    <t>% growth</t>
  </si>
  <si>
    <t>AS Passengers Boarded (PB)</t>
  </si>
  <si>
    <t>Revenue Eliminations</t>
  </si>
  <si>
    <t>Eliminations Growth</t>
  </si>
  <si>
    <t>Interest expense, net</t>
  </si>
  <si>
    <t>Travel Network Adjusted EBITDA</t>
  </si>
  <si>
    <t>TN Subscriber/Other Revenue</t>
  </si>
  <si>
    <t>∆ Provision (benefit) for income taxes</t>
  </si>
  <si>
    <t>Loss on extinguishment of debt</t>
  </si>
  <si>
    <t>Stock-based compensation</t>
  </si>
  <si>
    <t>Adjusted Joint Venture Equity Income</t>
  </si>
  <si>
    <t>(Figures in millions, unless specified otherwise)</t>
  </si>
  <si>
    <t>TN Air Bookings</t>
  </si>
  <si>
    <t>TN Non-Air Bookings</t>
  </si>
  <si>
    <t>TN Bookings</t>
  </si>
  <si>
    <t>TN Transaction Revenue</t>
  </si>
  <si>
    <t>Travel Network Revenue</t>
  </si>
  <si>
    <t>Travel Network Revenue Growth</t>
  </si>
  <si>
    <t>ADJUSTED EBITDA RECONCILIATION</t>
  </si>
  <si>
    <t>% of Revenue</t>
  </si>
  <si>
    <t xml:space="preserve">     % of Total Adjusted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</si>
  <si>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</si>
  <si>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</si>
  <si>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</si>
  <si>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</si>
  <si>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</si>
  <si>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</si>
  <si>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</si>
  <si>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</si>
  <si>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</si>
  <si>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</si>
  <si>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</si>
  <si>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</si>
  <si>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</si>
  <si>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</si>
  <si>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</si>
  <si>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</si>
  <si>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</si>
  <si>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Joint venture equity income</t>
  </si>
  <si>
    <t>Selling, general and administrative adjustments:</t>
  </si>
  <si>
    <t>Joint Venture Equity Income</t>
  </si>
  <si>
    <t>ADJUSTED JOINT VENTURE EQUITY INCOME RECONCILITATION</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</si>
  <si>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</si>
  <si>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</si>
  <si>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</si>
  <si>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</si>
  <si>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</si>
  <si>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</si>
  <si>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</si>
  <si>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</si>
  <si>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</si>
  <si>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</si>
  <si>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</si>
  <si>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</si>
  <si>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</si>
  <si>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</si>
  <si>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</si>
  <si>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</si>
  <si>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</si>
  <si>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</si>
  <si>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</si>
  <si>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Non-GAAP Financial Measures</t>
  </si>
  <si>
    <t>Q4'2015</t>
  </si>
  <si>
    <t>2015</t>
  </si>
  <si>
    <t>Twelve Months Ended December 31, 2015</t>
  </si>
  <si>
    <t>Three Months Ended December 31, 2015</t>
  </si>
  <si>
    <t>Adjusted Net Income from continuing operations</t>
  </si>
  <si>
    <t>Q1'2016</t>
  </si>
  <si>
    <t>Three Months Ended March 31, 2016</t>
  </si>
  <si>
    <t>ADJUSTED OPERATING INCOME RECONCILIATION</t>
  </si>
  <si>
    <t>Operating income</t>
  </si>
  <si>
    <t>Adjusted Operating Income</t>
  </si>
  <si>
    <t>Q2'2016</t>
  </si>
  <si>
    <t>Three Months Ended June 30, 2016</t>
  </si>
  <si>
    <t>Preferred Stock Dividends</t>
  </si>
  <si>
    <t xml:space="preserve">     % of Revenue</t>
  </si>
  <si>
    <t>Non-GAAP Footnotes*</t>
  </si>
  <si>
    <t xml:space="preserve">     % of Total Revenue</t>
  </si>
  <si>
    <t>ADJUSTED INCOME BEFORE TAXES</t>
  </si>
  <si>
    <t>Adjusted Income before Taxes</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</si>
  <si>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</si>
  <si>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</si>
  <si>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</si>
  <si>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</si>
  <si>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</si>
  <si>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</si>
  <si>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</si>
  <si>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Litigation (reimbursements) costs, net</t>
    </r>
    <r>
      <rPr>
        <vertAlign val="superscript"/>
        <sz val="10"/>
        <color theme="1"/>
        <rFont val="Arial"/>
        <family val="2"/>
      </rPr>
      <t>8</t>
    </r>
  </si>
  <si>
    <r>
      <t>Management Fees</t>
    </r>
    <r>
      <rPr>
        <vertAlign val="superscript"/>
        <sz val="10"/>
        <color theme="1"/>
        <rFont val="Arial"/>
        <family val="2"/>
      </rPr>
      <t>9</t>
    </r>
  </si>
  <si>
    <r>
      <t>Tax impact of net income adjustments</t>
    </r>
    <r>
      <rPr>
        <vertAlign val="superscript"/>
        <sz val="10"/>
        <rFont val="Arial"/>
        <family val="2"/>
      </rPr>
      <t>10</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</si>
  <si>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</si>
  <si>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</si>
  <si>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</si>
  <si>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</si>
  <si>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&amp; Amortization</t>
    </r>
    <r>
      <rPr>
        <vertAlign val="superscript"/>
        <sz val="10"/>
        <color theme="1"/>
        <rFont val="Arial"/>
        <family val="2"/>
      </rPr>
      <t>33</t>
    </r>
  </si>
  <si>
    <r>
      <t>Joint venture intangible amortization</t>
    </r>
    <r>
      <rPr>
        <vertAlign val="superscript"/>
        <sz val="10"/>
        <color theme="1"/>
        <rFont val="Arial"/>
        <family val="2"/>
      </rPr>
      <t>3a</t>
    </r>
  </si>
  <si>
    <r>
      <t>Joint venture intangible amortization</t>
    </r>
    <r>
      <rPr>
        <vertAlign val="superscript"/>
        <sz val="10"/>
        <rFont val="Arial"/>
        <family val="2"/>
      </rPr>
      <t>3a</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</si>
  <si>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</si>
  <si>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</si>
  <si>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</si>
  <si>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</si>
  <si>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</si>
  <si>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</si>
  <si>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</si>
  <si>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</si>
  <si>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</si>
  <si>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</si>
  <si>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</si>
  <si>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</si>
  <si>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</si>
  <si>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Adjusted Net Income</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</si>
  <si>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</si>
  <si>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</si>
  <si>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</si>
  <si>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</si>
  <si>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</si>
  <si>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</si>
  <si>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</si>
  <si>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</si>
  <si>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</si>
  <si>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</si>
  <si>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</si>
  <si>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</si>
  <si>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</si>
  <si>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</si>
  <si>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</si>
  <si>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</si>
  <si>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</si>
  <si>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</si>
  <si>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</si>
  <si>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</si>
  <si>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</si>
  <si>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</si>
  <si>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</si>
  <si>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Travel Network Adjusted Operating Income</t>
  </si>
  <si>
    <t>Airline Solutions Adjusted Operating Income</t>
  </si>
  <si>
    <t xml:space="preserve">          % of Airline Solutions Revenue</t>
  </si>
  <si>
    <t>Airline Solutions Additions to PP&amp;E</t>
  </si>
  <si>
    <t>Hospitality Solutions Adjusted Operating Income</t>
  </si>
  <si>
    <t xml:space="preserve">          % of Hospitality Solutions Revenue</t>
  </si>
  <si>
    <t>Hospitality Solutions Additions to PP&amp;E</t>
  </si>
  <si>
    <t>Corporate Adjusted Operating Income</t>
  </si>
  <si>
    <t>Travel Network Adj. Operating Income</t>
  </si>
  <si>
    <t>Corporate Adj. Operating Income</t>
  </si>
  <si>
    <t>Total Adjusted Operating Income</t>
  </si>
  <si>
    <t>Adjusted Operating Income Margin</t>
  </si>
  <si>
    <t>Less:</t>
  </si>
  <si>
    <t>2017</t>
  </si>
  <si>
    <t>Travel Network Adjusted Gross Profit</t>
  </si>
  <si>
    <t>Airline Solutions Adjusted Gross Profit</t>
  </si>
  <si>
    <t>Hospitality Solutions Adjusted Gross Profit</t>
  </si>
  <si>
    <t>Corporate Adjusted Gross Profit</t>
  </si>
  <si>
    <t>Total Adjusted EBITDA Margin</t>
  </si>
  <si>
    <t>Total Adjusted Operating Income Margin</t>
  </si>
  <si>
    <t>Three Months Ended March 31, 2018</t>
  </si>
  <si>
    <t>Q1'2018</t>
  </si>
  <si>
    <t>HS Central Reservation System Transactions</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</si>
  <si>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</si>
  <si>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</si>
  <si>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</si>
  <si>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</si>
  <si>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</si>
  <si>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</si>
  <si>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</si>
  <si>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</si>
  <si>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</si>
  <si>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</si>
  <si>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</si>
  <si>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</si>
  <si>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</si>
  <si>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</si>
  <si>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</si>
  <si>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</si>
  <si>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</si>
  <si>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</si>
  <si>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</si>
  <si>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</si>
  <si>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</si>
  <si>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</si>
  <si>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</si>
  <si>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</si>
  <si>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</si>
  <si>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(Income) loss from discontinued operations, net of tax</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</si>
  <si>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</si>
  <si>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</si>
  <si>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</si>
  <si>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</si>
  <si>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</si>
  <si>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</si>
  <si>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</si>
  <si>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</si>
  <si>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</si>
  <si>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</si>
  <si>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Adjusted EBITDA Less Capitalized Software Development</t>
  </si>
  <si>
    <t>Hosting, third-party software and expensed R&amp;D</t>
  </si>
  <si>
    <t>ADJUSTED EBITDA LESS CAPITALIZED SOFTWARE DEVELOPMENT RECONCILIATION</t>
  </si>
  <si>
    <t>TOTAL TECHNOLOGY SPEND RECONCILIATION</t>
  </si>
  <si>
    <r>
      <t>Tax impact of net income adjustments</t>
    </r>
    <r>
      <rPr>
        <vertAlign val="superscript"/>
        <sz val="10"/>
        <rFont val="Arial"/>
        <family val="2"/>
      </rPr>
      <t>10, 11</t>
    </r>
  </si>
  <si>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</si>
  <si>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</si>
  <si>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</si>
  <si>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</si>
  <si>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</si>
  <si>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</si>
  <si>
    <t>2019 Q2: Adjusted Gross Profit, Adjusted EBITDA and Adjusted Operating Income (Loss) Reconciliation by Segment</t>
  </si>
  <si>
    <t>Three Months Ended June 30, 2019</t>
  </si>
  <si>
    <t>Q2'2019</t>
  </si>
  <si>
    <t>2.6x</t>
  </si>
  <si>
    <t>Q3'2019</t>
  </si>
  <si>
    <t>2019 Q3: Adjusted Gross Profit, Adjusted EBITDA and Adjusted Operating Income (Loss) Reconciliation by Segment</t>
  </si>
  <si>
    <t>Three Months Ended September 30,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</si>
</sst>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14">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5">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auto="1"/>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56">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294" fillId="0" borderId="2" xfId="0" quotePrefix="1" applyFont="1" applyFill="1" applyBorder="1" applyAlignment="1">
      <alignment horizontal="center"/>
    </xf>
    <xf numFmtId="0" fontId="294" fillId="0" borderId="2" xfId="0" applyFont="1" applyFill="1" applyBorder="1" applyAlignment="1">
      <alignment horizontal="center"/>
    </xf>
    <xf numFmtId="0" fontId="126" fillId="0" borderId="0" xfId="0" applyFont="1" applyFill="1"/>
    <xf numFmtId="0" fontId="290"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5" fontId="293" fillId="0" borderId="0" xfId="0" applyNumberFormat="1" applyFont="1" applyAlignment="1">
      <alignment horizontal="center"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4" fillId="0" borderId="0" xfId="0" applyFont="1" applyAlignment="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126" fillId="0" borderId="0" xfId="0" applyFont="1" applyAlignment="1">
      <alignment horizontal="center"/>
    </xf>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164" fontId="292" fillId="0" borderId="0" xfId="1" quotePrefix="1" applyNumberFormat="1" applyFont="1" applyFill="1" applyBorder="1" applyAlignment="1">
      <alignment horizontal="right"/>
    </xf>
    <xf numFmtId="5" fontId="292" fillId="0" borderId="0" xfId="0" quotePrefix="1" applyNumberFormat="1" applyFont="1" applyFill="1"/>
    <xf numFmtId="5" fontId="292" fillId="0" borderId="0" xfId="0" quotePrefix="1" applyNumberFormat="1" applyFont="1" applyFill="1" applyBorder="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164" fontId="292" fillId="0" borderId="70" xfId="1" quotePrefix="1"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165" fontId="292" fillId="0" borderId="70" xfId="1" quotePrefix="1" applyNumberFormat="1" applyFont="1" applyFill="1" applyBorder="1" applyAlignment="1">
      <alignment horizontal="right"/>
    </xf>
    <xf numFmtId="164" fontId="292" fillId="0" borderId="70" xfId="1" quotePrefix="1" applyNumberFormat="1" applyFont="1" applyFill="1" applyBorder="1" applyAlignment="1">
      <alignment horizontal="right"/>
    </xf>
    <xf numFmtId="0" fontId="303" fillId="0" borderId="0" xfId="0" applyFont="1" applyFill="1"/>
    <xf numFmtId="0" fontId="293" fillId="0" borderId="0" xfId="0" applyFont="1" applyFill="1" applyBorder="1" applyAlignment="1">
      <alignment horizontal="center"/>
    </xf>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0" fontId="292" fillId="0" borderId="71" xfId="0" quotePrefix="1" applyFont="1" applyFill="1" applyBorder="1" applyAlignment="1">
      <alignment horizontal="left" indent="1"/>
    </xf>
    <xf numFmtId="9" fontId="126" fillId="0" borderId="0" xfId="1" applyFont="1" applyFill="1" applyBorder="1"/>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5" fontId="300" fillId="0" borderId="0" xfId="0" applyNumberFormat="1" applyFont="1" applyFill="1"/>
    <xf numFmtId="349" fontId="126" fillId="0" borderId="0" xfId="0" applyNumberFormat="1" applyFont="1" applyFill="1" applyBorder="1"/>
    <xf numFmtId="349" fontId="3" fillId="0" borderId="0" xfId="0" applyNumberFormat="1" applyFont="1"/>
    <xf numFmtId="349" fontId="126" fillId="0" borderId="0" xfId="0" applyNumberFormat="1" applyFont="1"/>
    <xf numFmtId="0" fontId="126" fillId="0" borderId="0" xfId="0" quotePrefix="1" applyFont="1" applyFill="1" applyAlignment="1">
      <alignment horizontal="left" indent="2"/>
    </xf>
    <xf numFmtId="0" fontId="126" fillId="0" borderId="0" xfId="0" quotePrefix="1" applyFont="1" applyFill="1" applyAlignment="1">
      <alignment horizontal="left" indent="4"/>
    </xf>
    <xf numFmtId="170" fontId="305" fillId="0" borderId="0" xfId="0" applyNumberFormat="1" applyFont="1" applyFill="1" applyBorder="1" applyAlignment="1"/>
    <xf numFmtId="5" fontId="293" fillId="0" borderId="0" xfId="0" applyNumberFormat="1" applyFont="1" applyFill="1"/>
    <xf numFmtId="0" fontId="293" fillId="0" borderId="72" xfId="0" applyFont="1" applyBorder="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166" fontId="293" fillId="0" borderId="0" xfId="6724" applyNumberFormat="1" applyFont="1" applyFill="1" applyBorder="1"/>
    <xf numFmtId="0" fontId="126" fillId="0" borderId="0" xfId="0" applyFont="1" applyFill="1" applyBorder="1" applyAlignment="1">
      <alignment horizontal="left" indent="1"/>
    </xf>
    <xf numFmtId="5" fontId="126" fillId="0" borderId="0" xfId="6724" applyNumberFormat="1" applyFont="1" applyFill="1" applyBorder="1"/>
    <xf numFmtId="0" fontId="293" fillId="0" borderId="72" xfId="0" applyFont="1" applyFill="1" applyBorder="1" applyAlignment="1">
      <alignment horizontal="left"/>
    </xf>
    <xf numFmtId="361" fontId="293" fillId="0" borderId="72" xfId="6724" applyNumberFormat="1" applyFont="1" applyFill="1" applyBorder="1"/>
    <xf numFmtId="5" fontId="126" fillId="95" borderId="0" xfId="6724" applyNumberFormat="1" applyFont="1" applyFill="1" applyBorder="1"/>
    <xf numFmtId="361" fontId="293" fillId="95" borderId="72" xfId="6724" applyNumberFormat="1" applyFont="1" applyFill="1" applyBorder="1"/>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296" fillId="0" borderId="0" xfId="0" applyNumberFormat="1" applyFont="1" applyFill="1" applyAlignment="1">
      <alignment horizontal="right"/>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126" fillId="0" borderId="0" xfId="0" applyFont="1" applyAlignment="1">
      <alignment horizontal="left" wrapText="1" indent="2"/>
    </xf>
    <xf numFmtId="0" fontId="305" fillId="0" borderId="0" xfId="0" quotePrefix="1" applyFont="1" applyFill="1" applyBorder="1" applyAlignment="1">
      <alignment horizontal="left" indent="1"/>
    </xf>
    <xf numFmtId="164" fontId="292" fillId="0" borderId="0" xfId="1" quotePrefix="1" applyNumberFormat="1" applyFont="1" applyFill="1" applyBorder="1"/>
    <xf numFmtId="0" fontId="126" fillId="0" borderId="70" xfId="0" applyFont="1" applyBorder="1" applyAlignment="1">
      <alignment horizontal="left" wrapText="1" indent="4"/>
    </xf>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164" fontId="292" fillId="0" borderId="70" xfId="0" applyNumberFormat="1" applyFont="1" applyFill="1" applyBorder="1" applyAlignment="1">
      <alignment horizontal="right"/>
    </xf>
    <xf numFmtId="14" fontId="292"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65" fontId="292" fillId="95" borderId="81" xfId="1" applyNumberFormat="1" applyFont="1" applyFill="1" applyBorder="1" applyAlignment="1"/>
    <xf numFmtId="1" fontId="3" fillId="95" borderId="0" xfId="0" applyNumberFormat="1" applyFont="1" applyFill="1"/>
    <xf numFmtId="0" fontId="294" fillId="95" borderId="2" xfId="0" applyFont="1" applyFill="1" applyBorder="1" applyAlignment="1">
      <alignment horizontal="center"/>
    </xf>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164" fontId="292"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70" xfId="0" applyNumberFormat="1" applyFont="1" applyFill="1" applyBorder="1" applyAlignment="1">
      <alignment horizontal="right"/>
    </xf>
    <xf numFmtId="170" fontId="126" fillId="95" borderId="0" xfId="0" applyNumberFormat="1" applyFont="1" applyFill="1"/>
    <xf numFmtId="164" fontId="292" fillId="95" borderId="70" xfId="1" quotePrefix="1" applyNumberFormat="1" applyFont="1" applyFill="1" applyBorder="1"/>
    <xf numFmtId="164" fontId="292" fillId="95" borderId="0" xfId="1" quotePrefix="1" applyNumberFormat="1" applyFont="1" applyFill="1" applyBorder="1"/>
    <xf numFmtId="165" fontId="292" fillId="95" borderId="70" xfId="1" quotePrefix="1" applyNumberFormat="1" applyFont="1" applyFill="1" applyBorder="1" applyAlignment="1">
      <alignment horizontal="right"/>
    </xf>
    <xf numFmtId="165" fontId="292" fillId="95" borderId="0" xfId="1" quotePrefix="1" applyNumberFormat="1" applyFont="1" applyFill="1" applyBorder="1" applyAlignment="1">
      <alignment horizontal="right"/>
    </xf>
    <xf numFmtId="164" fontId="292" fillId="95" borderId="70" xfId="1" quotePrefix="1" applyNumberFormat="1" applyFont="1" applyFill="1" applyBorder="1" applyAlignment="1">
      <alignment horizontal="right"/>
    </xf>
    <xf numFmtId="170" fontId="126" fillId="95" borderId="0" xfId="0" applyNumberFormat="1" applyFont="1" applyFill="1" applyBorder="1"/>
    <xf numFmtId="7"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165" fontId="292" fillId="0" borderId="81" xfId="1" quotePrefix="1" applyNumberFormat="1" applyFont="1" applyFill="1" applyBorder="1" applyAlignment="1">
      <alignment horizontal="right"/>
    </xf>
    <xf numFmtId="165" fontId="292" fillId="95" borderId="81" xfId="1" quotePrefix="1" applyNumberFormat="1" applyFont="1" applyFill="1" applyBorder="1" applyAlignment="1">
      <alignment horizontal="right"/>
    </xf>
    <xf numFmtId="0" fontId="293" fillId="0" borderId="81" xfId="0" applyFont="1" applyFill="1" applyBorder="1"/>
    <xf numFmtId="0" fontId="294" fillId="0" borderId="81" xfId="0" quotePrefix="1" applyFont="1" applyFill="1" applyBorder="1" applyAlignment="1">
      <alignment horizontal="center"/>
    </xf>
    <xf numFmtId="5" fontId="296" fillId="0" borderId="0" xfId="0" applyNumberFormat="1" applyFont="1" applyFill="1" applyBorder="1" applyAlignment="1">
      <alignment horizontal="right"/>
    </xf>
    <xf numFmtId="5" fontId="301" fillId="0" borderId="0" xfId="0" applyNumberFormat="1" applyFont="1" applyFill="1" applyBorder="1"/>
    <xf numFmtId="5" fontId="126" fillId="0" borderId="0" xfId="0" applyNumberFormat="1" applyFont="1" applyFill="1" applyAlignment="1">
      <alignment horizontal="right"/>
    </xf>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0" fontId="293" fillId="0" borderId="0" xfId="0" applyFont="1" applyFill="1" applyBorder="1" applyAlignment="1">
      <alignment horizontal="center"/>
    </xf>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3" fillId="0" borderId="0" xfId="0" applyFont="1" applyFill="1" applyBorder="1" applyAlignment="1">
      <alignment horizontal="center"/>
    </xf>
    <xf numFmtId="0" fontId="293" fillId="0" borderId="0" xfId="0"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293" fillId="0" borderId="0" xfId="0" applyFont="1" applyFill="1" applyBorder="1" applyAlignment="1">
      <alignment horizontal="center"/>
    </xf>
    <xf numFmtId="0" fontId="313" fillId="0" borderId="0" xfId="0" applyFont="1" applyAlignment="1">
      <alignment horizontal="left" vertical="center" wrapText="1" readingOrder="1"/>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9" fontId="126" fillId="0" borderId="0" xfId="1" applyFont="1" applyFill="1"/>
    <xf numFmtId="0" fontId="126" fillId="0" borderId="0" xfId="0" quotePrefix="1" applyFont="1" applyFill="1" applyBorder="1" applyAlignment="1">
      <alignment horizontal="left" wrapText="1"/>
    </xf>
    <xf numFmtId="0" fontId="293" fillId="0" borderId="0" xfId="0" applyFont="1" applyFill="1" applyBorder="1" applyAlignment="1">
      <alignment horizontal="center"/>
    </xf>
    <xf numFmtId="5" fontId="126" fillId="0" borderId="0" xfId="1" applyNumberFormat="1" applyFont="1" applyFill="1"/>
    <xf numFmtId="0" fontId="293" fillId="0" borderId="0" xfId="0" applyFont="1" applyFill="1" applyBorder="1" applyAlignment="1">
      <alignment horizontal="center"/>
    </xf>
    <xf numFmtId="170" fontId="24" fillId="0" borderId="0" xfId="0" applyNumberFormat="1" applyFont="1" applyFill="1" applyBorder="1" applyAlignment="1"/>
    <xf numFmtId="170" fontId="293" fillId="0" borderId="0" xfId="0" applyNumberFormat="1" applyFont="1" applyFill="1" applyBorder="1"/>
    <xf numFmtId="5" fontId="293" fillId="0" borderId="83" xfId="0" applyNumberFormat="1" applyFont="1" applyFill="1" applyBorder="1" applyAlignment="1">
      <alignment horizontal="right"/>
    </xf>
    <xf numFmtId="5" fontId="293" fillId="0" borderId="83" xfId="0" applyNumberFormat="1" applyFont="1" applyFill="1" applyBorder="1"/>
    <xf numFmtId="164" fontId="292" fillId="0" borderId="8" xfId="1" quotePrefix="1" applyNumberFormat="1" applyFont="1" applyFill="1" applyBorder="1" applyAlignment="1">
      <alignment horizontal="right"/>
    </xf>
    <xf numFmtId="5" fontId="300" fillId="0" borderId="83" xfId="0" applyNumberFormat="1" applyFont="1" applyFill="1" applyBorder="1"/>
    <xf numFmtId="5" fontId="293" fillId="0" borderId="83" xfId="0" applyNumberFormat="1" applyFont="1" applyFill="1" applyBorder="1" applyAlignment="1"/>
    <xf numFmtId="164" fontId="292" fillId="0" borderId="8" xfId="1" applyNumberFormat="1" applyFont="1" applyFill="1" applyBorder="1" applyAlignment="1"/>
    <xf numFmtId="0" fontId="293" fillId="0" borderId="0" xfId="0" applyFont="1" applyFill="1" applyBorder="1" applyAlignment="1">
      <alignment horizontal="center"/>
    </xf>
    <xf numFmtId="165" fontId="292" fillId="0" borderId="84" xfId="1" quotePrefix="1" applyNumberFormat="1" applyFont="1" applyFill="1" applyBorder="1" applyAlignment="1">
      <alignment horizontal="right"/>
    </xf>
    <xf numFmtId="164" fontId="292" fillId="0" borderId="84" xfId="1" quotePrefix="1" applyNumberFormat="1" applyFont="1" applyFill="1" applyBorder="1" applyAlignment="1">
      <alignment horizontal="right"/>
    </xf>
    <xf numFmtId="164" fontId="292" fillId="0" borderId="84" xfId="1" quotePrefix="1" applyNumberFormat="1" applyFont="1" applyFill="1" applyBorder="1"/>
    <xf numFmtId="164" fontId="292" fillId="0" borderId="84" xfId="0" applyNumberFormat="1" applyFont="1" applyFill="1" applyBorder="1" applyAlignment="1">
      <alignment horizontal="right"/>
    </xf>
    <xf numFmtId="165" fontId="292" fillId="0" borderId="70" xfId="1" applyNumberFormat="1" applyFont="1" applyFill="1" applyBorder="1" applyAlignment="1"/>
    <xf numFmtId="165" fontId="292" fillId="0" borderId="84" xfId="1" applyNumberFormat="1" applyFont="1" applyFill="1" applyBorder="1" applyAlignment="1"/>
    <xf numFmtId="164" fontId="292" fillId="0" borderId="84" xfId="1" applyNumberFormat="1" applyFont="1" applyFill="1" applyBorder="1" applyAlignment="1"/>
    <xf numFmtId="170" fontId="300" fillId="0" borderId="0" xfId="0" applyNumberFormat="1" applyFont="1"/>
    <xf numFmtId="0" fontId="293"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FFFF66"/>
      <color rgb="FF0000FF"/>
      <color rgb="FF000099"/>
      <color rgb="FF0000CC"/>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166687</xdr:colOff>
      <xdr:row>0</xdr:row>
      <xdr:rowOff>71438</xdr:rowOff>
    </xdr:from>
    <xdr:to>
      <xdr:col>13</xdr:col>
      <xdr:colOff>547687</xdr:colOff>
      <xdr:row>18</xdr:row>
      <xdr:rowOff>86645</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166687" y="71438"/>
          <a:ext cx="8536781" cy="3479926"/>
        </a:xfrm>
        <a:prstGeom prst="rect">
          <a:avLst/>
        </a:prstGeom>
      </xdr:spPr>
      <xdr:txBody>
        <a:bodyPr vert="horz" wrap="square" lIns="0" tIns="6088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chemeClr val="tx1"/>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chemeClr val="tx1"/>
              </a:solidFill>
              <a:effectLst/>
              <a:latin typeface="Arial" panose="020B0604020202020204" pitchFamily="34" charset="0"/>
              <a:ea typeface="+mn-ea"/>
              <a:cs typeface="Arial" panose="020B0604020202020204" pitchFamily="34" charset="0"/>
            </a:rPr>
            <a:t> and Margin, Adjusted Operating Income (Loss), </a:t>
          </a:r>
          <a:r>
            <a:rPr lang="en-US" sz="1200" kern="1200">
              <a:solidFill>
                <a:schemeClr val="tx1"/>
              </a:solidFill>
              <a:effectLst/>
              <a:latin typeface="Arial" panose="020B0604020202020204" pitchFamily="34" charset="0"/>
              <a:ea typeface="+mn-ea"/>
              <a:cs typeface="Arial" panose="020B0604020202020204" pitchFamily="34" charset="0"/>
            </a:rPr>
            <a:t>Adjusted Net Income, Adjusted EBITDA, Adjusted EBITDA Less</a:t>
          </a:r>
          <a:r>
            <a:rPr lang="en-US" sz="1200" kern="1200" baseline="0">
              <a:solidFill>
                <a:schemeClr val="tx1"/>
              </a:solidFill>
              <a:effectLst/>
              <a:latin typeface="Arial" panose="020B0604020202020204" pitchFamily="34" charset="0"/>
              <a:ea typeface="+mn-ea"/>
              <a:cs typeface="Arial" panose="020B0604020202020204" pitchFamily="34" charset="0"/>
            </a:rPr>
            <a:t> Capitalized Software Development,</a:t>
          </a:r>
          <a:r>
            <a:rPr lang="en-US" sz="1200" kern="1200">
              <a:solidFill>
                <a:schemeClr val="tx1"/>
              </a:solidFill>
              <a:effectLst/>
              <a:latin typeface="Arial" panose="020B0604020202020204" pitchFamily="34" charset="0"/>
              <a:ea typeface="+mn-ea"/>
              <a:cs typeface="Arial" panose="020B0604020202020204" pitchFamily="34" charset="0"/>
            </a:rPr>
            <a:t> Adjusted Cost of Revenue, Adjusted</a:t>
          </a:r>
          <a:r>
            <a:rPr lang="en-US" sz="1200" kern="1200" baseline="0">
              <a:solidFill>
                <a:schemeClr val="tx1"/>
              </a:solidFill>
              <a:effectLst/>
              <a:latin typeface="Arial" panose="020B0604020202020204" pitchFamily="34" charset="0"/>
              <a:ea typeface="+mn-ea"/>
              <a:cs typeface="Arial" panose="020B0604020202020204" pitchFamily="34" charset="0"/>
            </a:rPr>
            <a:t> SG&amp;A, Adjusted JV Equity Income, Adjusted Depreciation and Amortization </a:t>
          </a:r>
          <a:r>
            <a:rPr lang="en-US" sz="1200" kern="1200">
              <a:solidFill>
                <a:schemeClr val="tx1"/>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chemeClr val="tx1"/>
              </a:solidFill>
              <a:effectLst/>
              <a:latin typeface="Arial" panose="020B0604020202020204" pitchFamily="34" charset="0"/>
              <a:ea typeface="+mn-ea"/>
              <a:cs typeface="Arial" panose="020B0604020202020204" pitchFamily="34" charset="0"/>
            </a:rPr>
            <a:t>  </a:t>
          </a:r>
          <a:r>
            <a:rPr lang="en-US" sz="1200" kern="1200">
              <a:solidFill>
                <a:schemeClr val="tx1"/>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chemeClr val="tx1"/>
              </a:solidFill>
              <a:effectLst/>
              <a:latin typeface="Arial" panose="020B0604020202020204" pitchFamily="34" charset="0"/>
              <a:ea typeface="+mn-ea"/>
              <a:cs typeface="Arial" panose="020B0604020202020204" pitchFamily="34" charset="0"/>
            </a:rPr>
            <a:t> EBITDA by Segment"</a:t>
          </a:r>
          <a:r>
            <a:rPr lang="en-US" sz="1200" kern="1200">
              <a:solidFill>
                <a:schemeClr val="tx1"/>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159544</xdr:colOff>
      <xdr:row>1</xdr:row>
      <xdr:rowOff>28574</xdr:rowOff>
    </xdr:from>
    <xdr:to>
      <xdr:col>13</xdr:col>
      <xdr:colOff>197643</xdr:colOff>
      <xdr:row>54</xdr:row>
      <xdr:rowOff>171451</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59544" y="219074"/>
          <a:ext cx="8115299" cy="9734552"/>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Gross Profit, Adjusted Operating Income (Loss), Adjusted Net Income from continuing operations ("Adjusted</a:t>
          </a:r>
          <a:r>
            <a:rPr lang="en-US" sz="900" baseline="0">
              <a:solidFill>
                <a:sysClr val="windowText" lastClr="000000"/>
              </a:solidFill>
              <a:latin typeface="Arial" panose="020B0604020202020204" pitchFamily="34" charset="0"/>
              <a:cs typeface="Arial" panose="020B0604020202020204" pitchFamily="34" charset="0"/>
            </a:rPr>
            <a:t> Net Income")</a:t>
          </a:r>
          <a:r>
            <a:rPr lang="en-US" sz="900">
              <a:solidFill>
                <a:sysClr val="windowText" lastClr="000000"/>
              </a:solidFill>
              <a:latin typeface="Arial" panose="020B0604020202020204" pitchFamily="34" charset="0"/>
              <a:cs typeface="Arial" panose="020B0604020202020204" pitchFamily="34" charset="0"/>
            </a:rPr>
            <a:t>, Adjusted EBITDA, Adjusted EBITDA Less</a:t>
          </a:r>
          <a:r>
            <a:rPr lang="en-US" sz="900" baseline="0">
              <a:solidFill>
                <a:sysClr val="windowText" lastClr="000000"/>
              </a:solidFill>
              <a:latin typeface="Arial" panose="020B0604020202020204" pitchFamily="34" charset="0"/>
              <a:cs typeface="Arial" panose="020B0604020202020204" pitchFamily="34" charset="0"/>
            </a:rPr>
            <a:t> Capitalized Software Development, A</a:t>
          </a:r>
          <a:r>
            <a:rPr lang="en-US" sz="900">
              <a:solidFill>
                <a:sysClr val="windowText" lastClr="000000"/>
              </a:solidFill>
              <a:latin typeface="Arial" panose="020B0604020202020204" pitchFamily="34" charset="0"/>
              <a:cs typeface="Arial" panose="020B0604020202020204" pitchFamily="34" charset="0"/>
            </a:rPr>
            <a:t>djusted Cost of Revenue, Adjusted SG&amp;A, Adjusted JV Equity Income, Adjusted Depreciation</a:t>
          </a:r>
          <a:r>
            <a:rPr lang="en-US" sz="900" baseline="0">
              <a:solidFill>
                <a:sysClr val="windowText" lastClr="000000"/>
              </a:solidFill>
              <a:latin typeface="Arial" panose="020B0604020202020204" pitchFamily="34" charset="0"/>
              <a:cs typeface="Arial" panose="020B0604020202020204" pitchFamily="34" charset="0"/>
            </a:rPr>
            <a:t> and Amortization</a:t>
          </a:r>
          <a:r>
            <a:rPr lang="en-US" sz="900">
              <a:solidFill>
                <a:sysClr val="windowText" lastClr="000000"/>
              </a:solidFill>
              <a:latin typeface="Arial" panose="020B0604020202020204" pitchFamily="34" charset="0"/>
              <a:cs typeface="Arial" panose="020B0604020202020204" pitchFamily="34" charset="0"/>
            </a:rPr>
            <a:t> and ratios based on these financial measures.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as operating income (loss) adjusted for selling, general and administrative expenses, impairment</a:t>
          </a:r>
          <a:r>
            <a:rPr lang="en-US" sz="900" baseline="0">
              <a:solidFill>
                <a:sysClr val="windowText" lastClr="000000"/>
              </a:solidFill>
              <a:latin typeface="Arial" panose="020B0604020202020204" pitchFamily="34" charset="0"/>
              <a:cs typeface="Arial" panose="020B0604020202020204" pitchFamily="34" charset="0"/>
            </a:rPr>
            <a:t> and related charges, </a:t>
          </a:r>
          <a:r>
            <a:rPr lang="en-US" sz="900">
              <a:solidFill>
                <a:sysClr val="windowText" lastClr="000000"/>
              </a:solidFill>
              <a:latin typeface="Arial" panose="020B0604020202020204" pitchFamily="34" charset="0"/>
              <a:cs typeface="Arial" panose="020B0604020202020204" pitchFamily="34" charset="0"/>
            </a:rPr>
            <a:t>amortization of upfront incentive consideration, and the cost of revenue portion of depreciation and amortization, restructuring and other costs, litigation costs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(reimbursements), net, and stock-based compensation included in cost of revenue.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adjusted for joint venture equity income, impairment and related charges, acquisition-related amortization, restructuring and other costs, acquisition-related costs, litigation costs (reimbursements), net, stock-based compensation, and management fees.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attributable to common stockholders adjusted for income (loss)</a:t>
          </a:r>
          <a:r>
            <a:rPr lang="en-US" sz="900">
              <a:solidFill>
                <a:sysClr val="windowText" lastClr="000000"/>
              </a:solidFill>
              <a:latin typeface="Arial" panose="020B0604020202020204" pitchFamily="34" charset="0"/>
              <a:cs typeface="Arial" panose="020B0604020202020204" pitchFamily="34" charset="0"/>
            </a:rPr>
            <a:t> from discontinued operations,</a:t>
          </a:r>
          <a:r>
            <a:rPr lang="en-US" sz="900" baseline="0">
              <a:solidFill>
                <a:sysClr val="windowText" lastClr="000000"/>
              </a:solidFill>
              <a:latin typeface="Arial" panose="020B0604020202020204" pitchFamily="34" charset="0"/>
              <a:cs typeface="Arial" panose="020B0604020202020204" pitchFamily="34" charset="0"/>
            </a:rPr>
            <a:t> net of tax, net income attributable to non-controlling interests</a:t>
          </a:r>
          <a:r>
            <a:rPr lang="en-US" sz="900">
              <a:solidFill>
                <a:sysClr val="windowText" lastClr="000000"/>
              </a:solidFill>
              <a:latin typeface="Arial" panose="020B0604020202020204" pitchFamily="34" charset="0"/>
              <a:cs typeface="Arial" panose="020B0604020202020204" pitchFamily="34" charset="0"/>
            </a:rPr>
            <a:t>, preferred stock dividends,</a:t>
          </a:r>
          <a:r>
            <a:rPr lang="en-US" sz="900" baseline="0">
              <a:solidFill>
                <a:sysClr val="windowText" lastClr="000000"/>
              </a:solidFill>
              <a:latin typeface="Arial" panose="020B0604020202020204" pitchFamily="34" charset="0"/>
              <a:cs typeface="Arial" panose="020B0604020202020204" pitchFamily="34" charset="0"/>
            </a:rPr>
            <a:t> acquisition-related amortization, </a:t>
          </a:r>
          <a:r>
            <a:rPr lang="en-US" sz="900">
              <a:solidFill>
                <a:sysClr val="windowText" lastClr="000000"/>
              </a:solidFill>
              <a:latin typeface="Arial" panose="020B0604020202020204" pitchFamily="34" charset="0"/>
              <a:cs typeface="Arial" panose="020B0604020202020204" pitchFamily="34" charset="0"/>
            </a:rPr>
            <a:t>impairment and related charges, loss on extinguishment of debt, loss (gain)</a:t>
          </a:r>
          <a:r>
            <a:rPr lang="en-US" sz="900" baseline="0">
              <a:solidFill>
                <a:sysClr val="windowText" lastClr="000000"/>
              </a:solidFill>
              <a:latin typeface="Arial" panose="020B0604020202020204" pitchFamily="34" charset="0"/>
              <a:cs typeface="Arial" panose="020B0604020202020204" pitchFamily="34" charset="0"/>
            </a:rPr>
            <a:t> on sale of business and assets, </a:t>
          </a:r>
          <a:r>
            <a:rPr lang="en-US" sz="900">
              <a:solidFill>
                <a:sysClr val="windowText" lastClr="000000"/>
              </a:solidFill>
              <a:latin typeface="Arial" panose="020B0604020202020204" pitchFamily="34" charset="0"/>
              <a:cs typeface="Arial" panose="020B0604020202020204" pitchFamily="34" charset="0"/>
            </a:rPr>
            <a:t>other, net, restructuring and other costs, acquisition-related costs, litigation costs (reimbursements)</a:t>
          </a:r>
          <a:r>
            <a:rPr lang="en-US" sz="900" baseline="0">
              <a:solidFill>
                <a:sysClr val="windowText" lastClr="000000"/>
              </a:solidFill>
              <a:latin typeface="Arial" panose="020B0604020202020204" pitchFamily="34" charset="0"/>
              <a:cs typeface="Arial" panose="020B0604020202020204" pitchFamily="34" charset="0"/>
            </a:rPr>
            <a:t>, net, stock-based compensation, management fees, and the tax impact of net income adjustments.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Income adjusted for depreciation and amortization of property and equipment, amortization of capitalized implementation costs, amortization of upfront incentive consideration, interest expense, net, and remaining provision (benefit) for income taxes.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a:t>
          </a:r>
          <a:r>
            <a:rPr lang="en-US" sz="900" baseline="0">
              <a:solidFill>
                <a:sysClr val="windowText" lastClr="000000"/>
              </a:solidFill>
              <a:latin typeface="Arial" panose="020B0604020202020204" pitchFamily="34" charset="0"/>
              <a:cs typeface="Arial" panose="020B0604020202020204" pitchFamily="34" charset="0"/>
            </a:rPr>
            <a:t> Adjusted EBITDA Less Capitalized Software Development as Adjusted Net Income adjusted for depreciation and amortization of property and equipment, amortization of capitalized implementation costs, amortization of upfront incentive consideration, interest expense, net, remaining provision for income taxes and capitalized software development</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Cost of Revenue as cost of revenue adjusted for the cost of revenue</a:t>
          </a:r>
          <a:r>
            <a:rPr lang="en-US" sz="900" baseline="0">
              <a:solidFill>
                <a:sysClr val="windowText" lastClr="000000"/>
              </a:solidFill>
              <a:latin typeface="Arial" panose="020B0604020202020204" pitchFamily="34" charset="0"/>
              <a:cs typeface="Arial" panose="020B0604020202020204" pitchFamily="34" charset="0"/>
            </a:rPr>
            <a:t> portion of depreciation and amortization, amortization of upfront incentive consideration, restructuring and other costs, litigation (reimbursements) costs, net, and stock-based compensation included in cost of revenue. </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SG&amp;A as SG&amp;A adjusted for the SG&amp;A portion of</a:t>
          </a:r>
          <a:r>
            <a:rPr lang="en-US" sz="900" baseline="0">
              <a:solidFill>
                <a:sysClr val="windowText" lastClr="000000"/>
              </a:solidFill>
              <a:latin typeface="Arial" panose="020B0604020202020204" pitchFamily="34" charset="0"/>
              <a:cs typeface="Arial" panose="020B0604020202020204" pitchFamily="34" charset="0"/>
            </a:rPr>
            <a:t> depreciation and amortization, restructuring and other costs, acquisition-related costs, litigation (reimbursements) costs, net, stock-based compensation, and management fees included in SG&amp;A,</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a:t>
          </a:r>
          <a:r>
            <a:rPr lang="en-US" sz="900" baseline="0">
              <a:solidFill>
                <a:sysClr val="windowText" lastClr="000000"/>
              </a:solidFill>
              <a:latin typeface="Arial" panose="020B0604020202020204" pitchFamily="34" charset="0"/>
              <a:cs typeface="Arial" panose="020B0604020202020204" pitchFamily="34" charset="0"/>
            </a:rPr>
            <a:t> define Adjusted Depreciation and Amortization as depreciation and amortization adjusted for acquisition-related amortization, joint-venture intangible amortization and amortization of upfront incentive consideration.</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Joint Venture Equity Income as joint venture equity income adjusted for joint venture intangible amortization.</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believe that Adjusted Gross Profit, Adjusted Operating Income (Loss), Adjusted Net Income, Adjusted EBITDA, and</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Adjusted EBITDA Less Capitalized Software</a:t>
          </a:r>
          <a:r>
            <a:rPr lang="en-US" sz="900" kern="1200">
              <a:solidFill>
                <a:sysClr val="windowText" lastClr="000000"/>
              </a:solidFill>
              <a:effectLst/>
              <a:latin typeface="Arial" panose="020B0604020202020204" pitchFamily="34" charset="0"/>
              <a:ea typeface="+mn-ea"/>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endParaRPr lang="en-US" sz="900">
            <a:solidFill>
              <a:sysClr val="windowText" lastClr="000000"/>
            </a:solidFill>
            <a:effectLst/>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 </a:t>
          </a:r>
          <a:endParaRPr lang="en-US" sz="900">
            <a:solidFill>
              <a:sysClr val="windowText" lastClr="000000"/>
            </a:solidFill>
            <a:effectLst/>
            <a:latin typeface="Arial" panose="020B0604020202020204" pitchFamily="34" charset="0"/>
            <a:cs typeface="Arial" panose="020B0604020202020204" pitchFamily="34" charset="0"/>
          </a:endParaRPr>
        </a:p>
        <a:p>
          <a:r>
            <a:rPr lang="en-US" sz="900" kern="1200">
              <a:solidFill>
                <a:sysClr val="windowText" lastClr="000000"/>
              </a:solidFill>
              <a:effectLst/>
              <a:latin typeface="Arial" panose="020B0604020202020204" pitchFamily="34" charset="0"/>
              <a:ea typeface="+mn-ea"/>
              <a:cs typeface="Arial" panose="020B0604020202020204" pitchFamily="34" charset="0"/>
            </a:rPr>
            <a:t>Adjusted Gross Profit, Adjusted Operating Income (Loss), Adjusted Net Income, Adjusted EBITDA, Adjusted EBITDA Less Capitalized Software and ratios based on these financial measures are not recognized terms under GAAP. These non-GAAP financial measures and ratios based on them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these non-GAAP financial measures exclude certain recurring, non-cash charges such as stock-based compensation expense and amortization of acquired intangible assets;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although depreciation and amortization are non-cash charges, the assets being depreciated and amortized may have to be replaced in the future, and Adjusted Gross Profit and Adjusted EBITDA do not reflect cash requirements for such replacements;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Operating Income (Loss), Adjusted Net Income, Adjusted EBITDA, and Adjusted EBITDA Less</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Capitalized Software</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changes in, or cash requirements for, our working capital needs;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Capitalized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the interest expense or the cash requirements necessary to service interest or principal payments on our indebtedness;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and Adjusted EBITDA Less Capitalized</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Software Development</a:t>
          </a:r>
          <a:r>
            <a:rPr lang="en-US" sz="900" kern="1200">
              <a:solidFill>
                <a:sysClr val="windowText" lastClr="000000"/>
              </a:solidFill>
              <a:effectLst/>
              <a:latin typeface="Arial" panose="020B0604020202020204" pitchFamily="34" charset="0"/>
              <a:ea typeface="+mn-ea"/>
              <a:cs typeface="Arial" panose="020B0604020202020204" pitchFamily="34" charset="0"/>
            </a:rPr>
            <a:t> do not reflect tax payments that may represent a reduction in cash available to us;</a:t>
          </a:r>
        </a:p>
        <a:p>
          <a:pPr marL="171450" indent="-171450">
            <a:buFont typeface="Arial" panose="020B0604020202020204" pitchFamily="34" charset="0"/>
            <a:buChar char="•"/>
          </a:pPr>
          <a:endParaRPr lang="en-US" sz="900">
            <a:solidFill>
              <a:sysClr val="windowText" lastClr="000000"/>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00" kern="1200">
              <a:solidFill>
                <a:sysClr val="windowText" lastClr="000000"/>
              </a:solidFill>
              <a:effectLst/>
              <a:latin typeface="Arial" panose="020B0604020202020204" pitchFamily="34" charset="0"/>
              <a:ea typeface="+mn-ea"/>
              <a:cs typeface="Arial" panose="020B0604020202020204" pitchFamily="34" charset="0"/>
            </a:rPr>
            <a:t>Other companies, including companies in our industry, may calculate Adjusted Gross Profit, Adjusted Operating Income (Loss), Adjusted Net Income</a:t>
          </a:r>
          <a:r>
            <a:rPr lang="en-US" sz="900" kern="1200" baseline="0">
              <a:solidFill>
                <a:sysClr val="windowText" lastClr="000000"/>
              </a:solidFill>
              <a:effectLst/>
              <a:latin typeface="Arial" panose="020B0604020202020204" pitchFamily="34" charset="0"/>
              <a:ea typeface="+mn-ea"/>
              <a:cs typeface="Arial" panose="020B0604020202020204" pitchFamily="34" charset="0"/>
            </a:rPr>
            <a:t>, </a:t>
          </a:r>
          <a:r>
            <a:rPr lang="en-US" sz="900" kern="1200">
              <a:solidFill>
                <a:sysClr val="windowText" lastClr="000000"/>
              </a:solidFill>
              <a:effectLst/>
              <a:latin typeface="Arial" panose="020B0604020202020204" pitchFamily="34" charset="0"/>
              <a:ea typeface="+mn-ea"/>
              <a:cs typeface="Arial" panose="020B0604020202020204" pitchFamily="34" charset="0"/>
            </a:rPr>
            <a:t>Adjusted EBITDA, or Adjusted EBITDA Less Capitalized Software differently, which reduces their usefulness as comparative measures.</a:t>
          </a:r>
          <a:endParaRPr lang="en-US" sz="9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 held in (i) Sabre Travel Network Middle East of 40%, (ii) Sabre Seyahat Dagitim Sistemleri A.S. of 40%, (iii) Abacus International Lanka Pte Ltd of 40%, and (iv) Sabre Bulgaria of 40%.</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Airline Solutions' customer based on our analysis of the recoverability of such amounts.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resulting from</a:t>
          </a:r>
          <a:r>
            <a:rPr lang="en-US" sz="900" kern="1200" baseline="0">
              <a:solidFill>
                <a:sysClr val="windowText" lastClr="000000"/>
              </a:solidFill>
              <a:latin typeface="Arial" panose="020B0604020202020204" pitchFamily="34" charset="0"/>
              <a:ea typeface="+mn-ea"/>
              <a:cs typeface="Arial" panose="020B0604020202020204" pitchFamily="34" charset="0"/>
            </a:rPr>
            <a:t> purchase accounting.</a:t>
          </a:r>
          <a:endParaRPr lang="en-US" sz="900" kern="1200">
            <a:solidFill>
              <a:sysClr val="windowText" lastClr="000000"/>
            </a:solidFill>
            <a:latin typeface="Arial" panose="020B0604020202020204" pitchFamily="34" charset="0"/>
            <a:ea typeface="+mn-ea"/>
            <a:cs typeface="Arial" panose="020B0604020202020204" pitchFamily="34" charset="0"/>
          </a:endParaRP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 as well as amortization of contract acquisition costs.</a:t>
          </a:r>
        </a:p>
        <a:p>
          <a:pPr marL="685800" lvl="1" indent="-228600">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Network business at times provides upfront incentive consideration to travel agency subscribers at the inception or modification of a service contract, which are capitalized and amortized to cost of revenue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indent="-228600">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Other, net primarily includes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 implemented which resulted in severance benefits related to employee terminations, integration and facility opening or closing costs and other business reorganization costs. 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for the three months ended September 30, 2019 include the reversal of our previously accrued loss related to the US Airways legal matter for $32 million.</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on net income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and other items. </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chemeClr val="tx1"/>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this updated standard.</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ow r="98">
          <cell r="H98">
            <v>797321</v>
          </cell>
        </row>
      </sheetData>
      <sheetData sheetId="4">
        <row r="98">
          <cell r="H98">
            <v>797321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4"/>
  <sheetViews>
    <sheetView showGridLines="0" zoomScale="80" zoomScaleNormal="80" workbookViewId="0">
      <selection activeCell="B24" sqref="B24"/>
    </sheetView>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4" spans="1:2">
      <c r="A24" s="31" t="s">
        <v>55</v>
      </c>
      <c r="B24" s="202">
        <f>'Non-GAAP Financial Measures'!B57</f>
        <v>43769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57"/>
  <sheetViews>
    <sheetView showGridLines="0" tabSelected="1" zoomScaleNormal="100" workbookViewId="0"/>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23" t="s">
        <v>71</v>
      </c>
    </row>
    <row r="48" spans="1:2">
      <c r="A48" s="31"/>
      <c r="B48" s="202"/>
    </row>
    <row r="56" spans="1:2" ht="37.15" customHeight="1"/>
    <row r="57" spans="1:2">
      <c r="A57" s="31" t="s">
        <v>55</v>
      </c>
      <c r="B57" s="202">
        <v>43769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theme="3" tint="-0.499984740745262"/>
    <pageSetUpPr fitToPage="1"/>
  </sheetPr>
  <dimension ref="B1:AE66"/>
  <sheetViews>
    <sheetView showGridLines="0" zoomScaleNormal="100" zoomScaleSheetLayoutView="100"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1.85546875" style="3" bestFit="1" customWidth="1"/>
    <col min="3" max="3" width="13.28515625" style="33" hidden="1" customWidth="1" outlineLevel="1"/>
    <col min="4" max="5" width="10.7109375" style="33" hidden="1" customWidth="1" outlineLevel="1"/>
    <col min="6" max="6" width="10.7109375" style="3" hidden="1" customWidth="1" outlineLevel="1"/>
    <col min="7" max="7" width="10.7109375" style="33" customWidth="1" collapsed="1"/>
    <col min="8" max="9" width="10.7109375" style="33" hidden="1" customWidth="1" outlineLevel="1"/>
    <col min="10" max="11" width="9.140625" style="3" hidden="1" customWidth="1" outlineLevel="1"/>
    <col min="12" max="12" width="11.85546875" style="33" customWidth="1" collapsed="1"/>
    <col min="13" max="16" width="10.7109375" style="33" hidden="1" customWidth="1" outlineLevel="1"/>
    <col min="17" max="17" width="11.5703125" style="33" customWidth="1" collapsed="1"/>
    <col min="18" max="21" width="10.7109375" style="33" customWidth="1" outlineLevel="1"/>
    <col min="22" max="22" width="11.5703125" style="33" customWidth="1"/>
    <col min="23" max="25" width="12.5703125" style="33" customWidth="1"/>
    <col min="26" max="16384" width="9.140625" style="3"/>
  </cols>
  <sheetData>
    <row r="1" spans="2:31" ht="15">
      <c r="F1" s="61"/>
      <c r="G1" s="32"/>
      <c r="L1" s="32"/>
      <c r="Q1" s="32"/>
      <c r="V1" s="32"/>
    </row>
    <row r="2" spans="2:31" ht="26.25">
      <c r="B2" s="89" t="s">
        <v>39</v>
      </c>
      <c r="F2" s="61"/>
      <c r="G2" s="32"/>
      <c r="L2" s="32"/>
      <c r="Q2" s="32"/>
      <c r="V2" s="32"/>
    </row>
    <row r="3" spans="2:31" ht="15">
      <c r="B3" s="6" t="s">
        <v>21</v>
      </c>
      <c r="F3" s="61"/>
      <c r="G3" s="32"/>
      <c r="L3" s="32"/>
      <c r="Q3" s="32"/>
      <c r="V3" s="32"/>
    </row>
    <row r="4" spans="2:31" ht="15">
      <c r="B4" s="62"/>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c r="X4" s="35" t="s">
        <v>216</v>
      </c>
      <c r="Y4" s="35" t="s">
        <v>218</v>
      </c>
    </row>
    <row r="5" spans="2:31" ht="15.75">
      <c r="B5" s="63" t="s">
        <v>60</v>
      </c>
      <c r="C5" s="65"/>
      <c r="D5" s="65"/>
      <c r="E5" s="65"/>
      <c r="F5" s="65"/>
      <c r="G5" s="64"/>
      <c r="H5" s="65"/>
      <c r="I5" s="65"/>
      <c r="L5" s="64"/>
      <c r="M5" s="65"/>
      <c r="N5" s="65"/>
      <c r="O5" s="65"/>
      <c r="P5" s="65"/>
      <c r="Q5" s="64"/>
      <c r="R5" s="65"/>
      <c r="S5" s="65"/>
      <c r="T5" s="65"/>
      <c r="U5" s="65"/>
      <c r="V5" s="64"/>
      <c r="W5" s="65"/>
      <c r="X5" s="65"/>
      <c r="Y5" s="65"/>
    </row>
    <row r="6" spans="2:31">
      <c r="B6" s="33" t="s">
        <v>6</v>
      </c>
      <c r="C6" s="67">
        <f>'Consolidated P&amp;L'!C6</f>
        <v>507.93</v>
      </c>
      <c r="D6" s="67">
        <f>'Consolidated P&amp;L'!D6</f>
        <v>494.51499999999999</v>
      </c>
      <c r="E6" s="67">
        <f>'Consolidated P&amp;L'!E6</f>
        <v>569.18999999999994</v>
      </c>
      <c r="F6" s="67">
        <f>'Consolidated P&amp;L'!F6</f>
        <v>531.15699999999993</v>
      </c>
      <c r="G6" s="66">
        <f>'Consolidated P&amp;L'!G6</f>
        <v>2102.7919999999995</v>
      </c>
      <c r="H6" s="67">
        <f>'Consolidated P&amp;L'!H6</f>
        <v>625.476</v>
      </c>
      <c r="I6" s="67">
        <f>'Consolidated P&amp;L'!I6</f>
        <v>597.91</v>
      </c>
      <c r="J6" s="67">
        <f>'Consolidated P&amp;L'!J6</f>
        <v>582.36410000000001</v>
      </c>
      <c r="K6" s="67">
        <f>'Consolidated P&amp;L'!K6</f>
        <v>569.09900000000005</v>
      </c>
      <c r="L6" s="66">
        <f>'Consolidated P&amp;L'!L6</f>
        <v>2374.8490999999999</v>
      </c>
      <c r="M6" s="67">
        <f>'Consolidated P&amp;L'!M6</f>
        <v>663.47699999999998</v>
      </c>
      <c r="N6" s="67">
        <f>'Consolidated P&amp;L'!N6</f>
        <v>635.61500000000001</v>
      </c>
      <c r="O6" s="67">
        <f>'Consolidated P&amp;L'!O6</f>
        <v>632.34899999999993</v>
      </c>
      <c r="P6" s="67">
        <f>'Consolidated P&amp;L'!P6</f>
        <v>619.029</v>
      </c>
      <c r="Q6" s="66">
        <f>'Consolidated P&amp;L'!Q6</f>
        <v>2550.4700000000003</v>
      </c>
      <c r="R6" s="67">
        <f>'Consolidated P&amp;L'!R6</f>
        <v>721.13599999999997</v>
      </c>
      <c r="S6" s="67">
        <f>'Consolidated P&amp;L'!S6</f>
        <v>719.68499999999995</v>
      </c>
      <c r="T6" s="67">
        <f>'Consolidated P&amp;L'!T6</f>
        <v>700.19600000000003</v>
      </c>
      <c r="U6" s="67">
        <f>'Consolidated P&amp;L'!U6</f>
        <v>665.17623461000028</v>
      </c>
      <c r="V6" s="66">
        <f>'Consolidated P&amp;L'!V6</f>
        <v>2806.1932346100002</v>
      </c>
      <c r="W6" s="67">
        <f>'Consolidated P&amp;L'!W6</f>
        <v>773.96799999999996</v>
      </c>
      <c r="X6" s="67">
        <f>'Consolidated P&amp;L'!X6</f>
        <v>724.63200000000006</v>
      </c>
      <c r="Y6" s="67">
        <f>'Consolidated P&amp;L'!Y6</f>
        <v>711.00300000000004</v>
      </c>
      <c r="Z6" s="26"/>
      <c r="AA6" s="26"/>
      <c r="AB6" s="26"/>
      <c r="AC6" s="26"/>
      <c r="AD6" s="26"/>
      <c r="AE6" s="26"/>
    </row>
    <row r="7" spans="2:31">
      <c r="B7" s="235" t="s">
        <v>129</v>
      </c>
      <c r="C7" s="67">
        <f>'Consolidated P&amp;L'!C7</f>
        <v>166.96</v>
      </c>
      <c r="D7" s="67">
        <f>'Consolidated P&amp;L'!D7</f>
        <v>176.10499999999999</v>
      </c>
      <c r="E7" s="67">
        <f>'Consolidated P&amp;L'!E7</f>
        <v>177.62299999999999</v>
      </c>
      <c r="F7" s="67">
        <f>'Consolidated P&amp;L'!F7</f>
        <v>192.22</v>
      </c>
      <c r="G7" s="66">
        <f>'Consolidated P&amp;L'!G7</f>
        <v>712.90800000000002</v>
      </c>
      <c r="H7" s="67">
        <f>'Consolidated P&amp;L'!H7</f>
        <v>186.673</v>
      </c>
      <c r="I7" s="67">
        <f>'Consolidated P&amp;L'!I7</f>
        <v>195.58099999999999</v>
      </c>
      <c r="J7" s="67">
        <f>'Consolidated P&amp;L'!J7</f>
        <v>202.828</v>
      </c>
      <c r="K7" s="67">
        <f>'Consolidated P&amp;L'!K7</f>
        <v>209.55500000000001</v>
      </c>
      <c r="L7" s="66">
        <f>'Consolidated P&amp;L'!L7</f>
        <v>794.63699999999994</v>
      </c>
      <c r="M7" s="67">
        <f>'Consolidated P&amp;L'!M7</f>
        <v>193.613</v>
      </c>
      <c r="N7" s="67">
        <f>'Consolidated P&amp;L'!N7</f>
        <v>209.874</v>
      </c>
      <c r="O7" s="67">
        <f>'Consolidated P&amp;L'!O7</f>
        <v>207.12100000000001</v>
      </c>
      <c r="P7" s="67">
        <f>'Consolidated P&amp;L'!P7</f>
        <v>205.40100000000001</v>
      </c>
      <c r="Q7" s="66">
        <f>'Consolidated P&amp;L'!Q7</f>
        <v>816.00900000000001</v>
      </c>
      <c r="R7" s="67">
        <f>'Consolidated P&amp;L'!R7</f>
        <v>206.60300000000001</v>
      </c>
      <c r="S7" s="67">
        <f>'Consolidated P&amp;L'!S7</f>
        <v>204.822</v>
      </c>
      <c r="T7" s="67">
        <f>'Consolidated P&amp;L'!T7</f>
        <v>209.38800000000001</v>
      </c>
      <c r="U7" s="67">
        <f>'Consolidated P&amp;L'!U7</f>
        <v>201.935</v>
      </c>
      <c r="V7" s="66">
        <f>'Consolidated P&amp;L'!V7</f>
        <v>822.74800000000005</v>
      </c>
      <c r="W7" s="67">
        <f>'Consolidated P&amp;L'!W7</f>
        <v>212.92699999999999</v>
      </c>
      <c r="X7" s="67">
        <f>'Consolidated P&amp;L'!X7</f>
        <v>211.833</v>
      </c>
      <c r="Y7" s="67">
        <f>'Consolidated P&amp;L'!Y7</f>
        <v>208.02799999999999</v>
      </c>
      <c r="Z7" s="26"/>
      <c r="AA7" s="26"/>
      <c r="AB7" s="26"/>
      <c r="AC7" s="26"/>
      <c r="AD7" s="26"/>
      <c r="AE7" s="26"/>
    </row>
    <row r="8" spans="2:31">
      <c r="B8" s="235" t="s">
        <v>130</v>
      </c>
      <c r="C8" s="67">
        <f>'Consolidated P&amp;L'!C8</f>
        <v>37.94</v>
      </c>
      <c r="D8" s="67">
        <f>'Consolidated P&amp;L'!D8</f>
        <v>40.527000000000001</v>
      </c>
      <c r="E8" s="67">
        <f>'Consolidated P&amp;L'!E8</f>
        <v>41.354999999999997</v>
      </c>
      <c r="F8" s="67">
        <f>'Consolidated P&amp;L'!F8</f>
        <v>39.356000000000002</v>
      </c>
      <c r="G8" s="66">
        <f>'Consolidated P&amp;L'!G8</f>
        <v>159.178</v>
      </c>
      <c r="H8" s="67">
        <f>'Consolidated P&amp;L'!H8</f>
        <v>51.707000000000001</v>
      </c>
      <c r="I8" s="67">
        <f>'Consolidated P&amp;L'!I8</f>
        <v>56.588000000000001</v>
      </c>
      <c r="J8" s="67">
        <f>'Consolidated P&amp;L'!J8</f>
        <v>59.563000000000002</v>
      </c>
      <c r="K8" s="67">
        <f>'Consolidated P&amp;L'!K8</f>
        <v>56.811</v>
      </c>
      <c r="L8" s="66">
        <f>'Consolidated P&amp;L'!L8</f>
        <v>224.66900000000001</v>
      </c>
      <c r="M8" s="67">
        <f>'Consolidated P&amp;L'!M8</f>
        <v>64.363</v>
      </c>
      <c r="N8" s="67">
        <f>'Consolidated P&amp;L'!N8</f>
        <v>61.905999999999999</v>
      </c>
      <c r="O8" s="67">
        <f>'Consolidated P&amp;L'!O8</f>
        <v>67.802000000000007</v>
      </c>
      <c r="P8" s="67">
        <f>'Consolidated P&amp;L'!P8</f>
        <v>64.28</v>
      </c>
      <c r="Q8" s="66">
        <f>'Consolidated P&amp;L'!Q8</f>
        <v>258.351</v>
      </c>
      <c r="R8" s="67">
        <f>'Consolidated P&amp;L'!R8</f>
        <v>68.128</v>
      </c>
      <c r="S8" s="67">
        <f>'Consolidated P&amp;L'!S8</f>
        <v>68.313999999999993</v>
      </c>
      <c r="T8" s="67">
        <f>'Consolidated P&amp;L'!T8</f>
        <v>69.911000000000001</v>
      </c>
      <c r="U8" s="67">
        <f>'Consolidated P&amp;L'!U8</f>
        <v>66.725999999999999</v>
      </c>
      <c r="V8" s="66">
        <f>'Consolidated P&amp;L'!V8</f>
        <v>273.07900000000001</v>
      </c>
      <c r="W8" s="67">
        <f>'Consolidated P&amp;L'!W8</f>
        <v>72.831000000000003</v>
      </c>
      <c r="X8" s="67">
        <f>'Consolidated P&amp;L'!X8</f>
        <v>73.876000000000005</v>
      </c>
      <c r="Y8" s="67">
        <f>'Consolidated P&amp;L'!Y8</f>
        <v>74.817999999999998</v>
      </c>
      <c r="Z8" s="26"/>
      <c r="AA8" s="26"/>
      <c r="AB8" s="26"/>
      <c r="AC8" s="26"/>
      <c r="AD8" s="26"/>
      <c r="AE8" s="26"/>
    </row>
    <row r="9" spans="2:31">
      <c r="B9" s="33" t="s">
        <v>4</v>
      </c>
      <c r="C9" s="67">
        <f>'Consolidated P&amp;L'!C9</f>
        <v>-2.4820000000000002</v>
      </c>
      <c r="D9" s="67">
        <f>'Consolidated P&amp;L'!D9</f>
        <v>-4.056</v>
      </c>
      <c r="E9" s="67">
        <f>'Consolidated P&amp;L'!E9</f>
        <v>-3.1659999999999999</v>
      </c>
      <c r="F9" s="67">
        <f>'Consolidated P&amp;L'!F9</f>
        <v>-4.2779999999999987</v>
      </c>
      <c r="G9" s="66">
        <f>'Consolidated P&amp;L'!G9</f>
        <v>-13.981999999999999</v>
      </c>
      <c r="H9" s="67">
        <f>'Consolidated P&amp;L'!H9</f>
        <v>-4.3129999999999997</v>
      </c>
      <c r="I9" s="67">
        <f>'Consolidated P&amp;L'!I9</f>
        <v>-4.8369999999999997</v>
      </c>
      <c r="J9" s="67">
        <f>'Consolidated P&amp;L'!J9</f>
        <v>-5.774</v>
      </c>
      <c r="K9" s="67">
        <f>'Consolidated P&amp;L'!K9</f>
        <v>-5.8440000000000003</v>
      </c>
      <c r="L9" s="66">
        <f>'Consolidated P&amp;L'!L9</f>
        <v>-20.768000000000001</v>
      </c>
      <c r="M9" s="67">
        <f>'Consolidated P&amp;L'!M9</f>
        <v>-6.1</v>
      </c>
      <c r="N9" s="67">
        <f>'Consolidated P&amp;L'!N9</f>
        <v>-6.7320000000000002</v>
      </c>
      <c r="O9" s="67">
        <f>'Consolidated P&amp;L'!O9</f>
        <v>-6.6660000000000004</v>
      </c>
      <c r="P9" s="67">
        <f>'Consolidated P&amp;L'!P9</f>
        <v>-6.847999999999999</v>
      </c>
      <c r="Q9" s="66">
        <f>'Consolidated P&amp;L'!Q9</f>
        <v>-26.346</v>
      </c>
      <c r="R9" s="67">
        <f>'Consolidated P&amp;L'!R9</f>
        <v>-7.4980000000000002</v>
      </c>
      <c r="S9" s="67">
        <f>'Consolidated P&amp;L'!S9</f>
        <v>-8.4450000000000003</v>
      </c>
      <c r="T9" s="67">
        <f>'Consolidated P&amp;L'!T9</f>
        <v>-9.2119999999999997</v>
      </c>
      <c r="U9" s="67">
        <f>'Consolidated P&amp;L'!U9</f>
        <v>-9.909353270000004</v>
      </c>
      <c r="V9" s="66">
        <f>'Consolidated P&amp;L'!V9</f>
        <v>-35.064353270000005</v>
      </c>
      <c r="W9" s="67">
        <f>'Consolidated P&amp;L'!W9</f>
        <v>-10.36450593</v>
      </c>
      <c r="X9" s="67">
        <f>'Consolidated P&amp;L'!X9</f>
        <v>-10.335000000000001</v>
      </c>
      <c r="Y9" s="67">
        <f>'Consolidated P&amp;L'!Y9</f>
        <v>-9.65</v>
      </c>
      <c r="Z9" s="26"/>
      <c r="AA9" s="26"/>
      <c r="AB9" s="26"/>
      <c r="AC9" s="26"/>
      <c r="AD9" s="26"/>
      <c r="AE9" s="26"/>
    </row>
    <row r="10" spans="2:31">
      <c r="B10" s="68" t="s">
        <v>61</v>
      </c>
      <c r="C10" s="70">
        <f t="shared" ref="C10:Q10" si="0">SUM(C6:C9)</f>
        <v>710.34799999999996</v>
      </c>
      <c r="D10" s="70">
        <f t="shared" si="0"/>
        <v>707.09100000000001</v>
      </c>
      <c r="E10" s="70">
        <f t="shared" si="0"/>
        <v>785.00199999999984</v>
      </c>
      <c r="F10" s="70">
        <f t="shared" si="0"/>
        <v>758.45499999999993</v>
      </c>
      <c r="G10" s="69">
        <f t="shared" si="0"/>
        <v>2960.8959999999993</v>
      </c>
      <c r="H10" s="70">
        <f t="shared" si="0"/>
        <v>859.54300000000001</v>
      </c>
      <c r="I10" s="70">
        <f t="shared" si="0"/>
        <v>845.24199999999996</v>
      </c>
      <c r="J10" s="70">
        <f t="shared" si="0"/>
        <v>838.98109999999997</v>
      </c>
      <c r="K10" s="70">
        <f t="shared" si="0"/>
        <v>829.62099999999998</v>
      </c>
      <c r="L10" s="69">
        <f t="shared" si="0"/>
        <v>3373.3870999999999</v>
      </c>
      <c r="M10" s="70">
        <f t="shared" si="0"/>
        <v>915.35299999999995</v>
      </c>
      <c r="N10" s="70">
        <f t="shared" si="0"/>
        <v>900.66300000000001</v>
      </c>
      <c r="O10" s="70">
        <f t="shared" si="0"/>
        <v>900.60599999999988</v>
      </c>
      <c r="P10" s="70">
        <f t="shared" si="0"/>
        <v>881.86200000000008</v>
      </c>
      <c r="Q10" s="69">
        <f t="shared" si="0"/>
        <v>3598.4840000000004</v>
      </c>
      <c r="R10" s="70">
        <f t="shared" ref="R10:S10" si="1">SUM(R6:R9)</f>
        <v>988.36900000000003</v>
      </c>
      <c r="S10" s="70">
        <f t="shared" si="1"/>
        <v>984.37599999999986</v>
      </c>
      <c r="T10" s="70">
        <f t="shared" ref="T10:U10" si="2">SUM(T6:T9)</f>
        <v>970.28300000000013</v>
      </c>
      <c r="U10" s="70">
        <f t="shared" si="2"/>
        <v>923.92788134000034</v>
      </c>
      <c r="V10" s="69">
        <f t="shared" ref="V10:W10" si="3">SUM(V6:V9)</f>
        <v>3866.9558813400004</v>
      </c>
      <c r="W10" s="70">
        <f t="shared" si="3"/>
        <v>1049.3614940699999</v>
      </c>
      <c r="X10" s="70">
        <f t="shared" ref="X10:Y10" si="4">SUM(X6:X9)</f>
        <v>1000.006</v>
      </c>
      <c r="Y10" s="70">
        <f t="shared" si="4"/>
        <v>984.19900000000007</v>
      </c>
      <c r="Z10" s="26"/>
      <c r="AA10" s="26"/>
      <c r="AB10" s="26"/>
      <c r="AC10" s="26"/>
      <c r="AD10" s="26"/>
      <c r="AE10" s="26"/>
    </row>
    <row r="11" spans="2:31">
      <c r="B11" s="37"/>
      <c r="C11" s="72"/>
      <c r="D11" s="72"/>
      <c r="E11" s="72"/>
      <c r="F11" s="72"/>
      <c r="G11" s="71"/>
      <c r="H11" s="72"/>
      <c r="I11" s="72"/>
      <c r="J11" s="72"/>
      <c r="K11" s="72"/>
      <c r="L11" s="71"/>
      <c r="M11" s="72"/>
      <c r="N11" s="72"/>
      <c r="O11" s="72"/>
      <c r="P11" s="72"/>
      <c r="Q11" s="71"/>
      <c r="R11" s="72"/>
      <c r="S11" s="72"/>
      <c r="T11" s="72"/>
      <c r="U11" s="72"/>
      <c r="V11" s="71"/>
      <c r="W11" s="72"/>
      <c r="X11" s="72"/>
      <c r="Y11" s="72"/>
      <c r="Z11" s="26"/>
      <c r="AA11" s="26"/>
      <c r="AB11" s="26"/>
      <c r="AC11" s="26"/>
      <c r="AD11" s="26"/>
      <c r="AE11" s="26"/>
    </row>
    <row r="12" spans="2:31">
      <c r="B12" s="74" t="s">
        <v>5</v>
      </c>
      <c r="C12" s="76"/>
      <c r="D12" s="76"/>
      <c r="E12" s="76"/>
      <c r="F12" s="76"/>
      <c r="G12" s="75"/>
      <c r="H12" s="76"/>
      <c r="I12" s="76"/>
      <c r="J12" s="76"/>
      <c r="K12" s="76"/>
      <c r="L12" s="75"/>
      <c r="M12" s="76"/>
      <c r="N12" s="76"/>
      <c r="O12" s="76"/>
      <c r="P12" s="76"/>
      <c r="Q12" s="75"/>
      <c r="R12" s="76"/>
      <c r="S12" s="76"/>
      <c r="T12" s="76"/>
      <c r="U12" s="76"/>
      <c r="V12" s="75"/>
      <c r="W12" s="76"/>
      <c r="X12" s="76"/>
      <c r="Y12" s="76"/>
      <c r="Z12" s="26"/>
      <c r="AA12" s="26"/>
      <c r="AB12" s="26"/>
      <c r="AC12" s="26"/>
      <c r="AD12" s="26"/>
      <c r="AE12" s="26"/>
    </row>
    <row r="13" spans="2:31">
      <c r="B13" s="77" t="s">
        <v>6</v>
      </c>
      <c r="C13" s="79" t="s">
        <v>31</v>
      </c>
      <c r="D13" s="79" t="s">
        <v>31</v>
      </c>
      <c r="E13" s="79" t="s">
        <v>31</v>
      </c>
      <c r="F13" s="79" t="s">
        <v>31</v>
      </c>
      <c r="G13" s="78" t="s">
        <v>31</v>
      </c>
      <c r="H13" s="79">
        <f t="shared" ref="H13:N17" si="5">IFERROR((H6-C6)/ABS(C6),"n/a")</f>
        <v>0.23142165258992378</v>
      </c>
      <c r="I13" s="79">
        <f t="shared" si="5"/>
        <v>0.20908364761432915</v>
      </c>
      <c r="J13" s="79">
        <f t="shared" si="5"/>
        <v>2.314534689646703E-2</v>
      </c>
      <c r="K13" s="79">
        <f t="shared" si="5"/>
        <v>7.1432740225583255E-2</v>
      </c>
      <c r="L13" s="78">
        <f t="shared" si="5"/>
        <v>0.12937898755559299</v>
      </c>
      <c r="M13" s="79">
        <f t="shared" si="5"/>
        <v>6.0755328741630338E-2</v>
      </c>
      <c r="N13" s="79">
        <f t="shared" si="5"/>
        <v>6.3061330300546975E-2</v>
      </c>
      <c r="O13" s="79">
        <f t="shared" ref="O13:O17" si="6">IFERROR((O6-J6)/ABS(J6),"n/a")</f>
        <v>8.583101190475155E-2</v>
      </c>
      <c r="P13" s="79">
        <f t="shared" ref="P13:Y17" si="7">IFERROR((P6-K6)/ABS(K6),"n/a")</f>
        <v>8.7735174372121458E-2</v>
      </c>
      <c r="Q13" s="78">
        <f t="shared" si="7"/>
        <v>7.3950340676382495E-2</v>
      </c>
      <c r="R13" s="79">
        <f t="shared" si="7"/>
        <v>8.6904293592694234E-2</v>
      </c>
      <c r="S13" s="79">
        <f t="shared" si="7"/>
        <v>0.13226560103207119</v>
      </c>
      <c r="T13" s="79">
        <f t="shared" si="7"/>
        <v>0.10729359894615173</v>
      </c>
      <c r="U13" s="79">
        <f t="shared" si="7"/>
        <v>7.4547774999233124E-2</v>
      </c>
      <c r="V13" s="78">
        <f t="shared" si="7"/>
        <v>0.10026514117397968</v>
      </c>
      <c r="W13" s="79">
        <f t="shared" si="7"/>
        <v>7.3262186328237666E-2</v>
      </c>
      <c r="X13" s="79">
        <f t="shared" si="7"/>
        <v>6.8738406386128882E-3</v>
      </c>
      <c r="Y13" s="79">
        <f t="shared" si="7"/>
        <v>1.5434249838616639E-2</v>
      </c>
      <c r="Z13" s="26"/>
      <c r="AA13" s="26"/>
      <c r="AB13" s="26"/>
      <c r="AC13" s="26"/>
      <c r="AD13" s="26"/>
      <c r="AE13" s="26"/>
    </row>
    <row r="14" spans="2:31">
      <c r="B14" s="236" t="s">
        <v>129</v>
      </c>
      <c r="C14" s="79" t="s">
        <v>31</v>
      </c>
      <c r="D14" s="79" t="s">
        <v>31</v>
      </c>
      <c r="E14" s="79" t="s">
        <v>31</v>
      </c>
      <c r="F14" s="79" t="s">
        <v>31</v>
      </c>
      <c r="G14" s="78" t="s">
        <v>31</v>
      </c>
      <c r="H14" s="79">
        <f t="shared" si="5"/>
        <v>0.11807019645424049</v>
      </c>
      <c r="I14" s="79">
        <f t="shared" si="5"/>
        <v>0.11059311206382556</v>
      </c>
      <c r="J14" s="79">
        <f t="shared" si="5"/>
        <v>0.1419016681398243</v>
      </c>
      <c r="K14" s="79">
        <f t="shared" si="5"/>
        <v>9.0183123504318008E-2</v>
      </c>
      <c r="L14" s="78">
        <f t="shared" si="5"/>
        <v>0.1146417209513709</v>
      </c>
      <c r="M14" s="79">
        <f t="shared" si="5"/>
        <v>3.7177310055551673E-2</v>
      </c>
      <c r="N14" s="79">
        <f t="shared" si="5"/>
        <v>7.3079695880479231E-2</v>
      </c>
      <c r="O14" s="79">
        <f t="shared" si="6"/>
        <v>2.1165716764943728E-2</v>
      </c>
      <c r="P14" s="79">
        <f t="shared" si="7"/>
        <v>-1.9822958173271916E-2</v>
      </c>
      <c r="Q14" s="78">
        <f t="shared" si="7"/>
        <v>2.6895299363105508E-2</v>
      </c>
      <c r="R14" s="79">
        <f t="shared" si="7"/>
        <v>6.7092602252947942E-2</v>
      </c>
      <c r="S14" s="79">
        <f t="shared" si="7"/>
        <v>-2.4071585808627997E-2</v>
      </c>
      <c r="T14" s="79">
        <f t="shared" si="7"/>
        <v>1.0945292848141887E-2</v>
      </c>
      <c r="U14" s="79">
        <f t="shared" si="7"/>
        <v>-1.6874309277949025E-2</v>
      </c>
      <c r="V14" s="78">
        <f t="shared" si="7"/>
        <v>8.2584873451151068E-3</v>
      </c>
      <c r="W14" s="79">
        <f t="shared" si="7"/>
        <v>3.0609429679143013E-2</v>
      </c>
      <c r="X14" s="79">
        <f t="shared" si="7"/>
        <v>3.4229721416644675E-2</v>
      </c>
      <c r="Y14" s="79">
        <f t="shared" si="7"/>
        <v>-6.4951191090225494E-3</v>
      </c>
      <c r="Z14" s="26"/>
      <c r="AA14" s="26"/>
      <c r="AB14" s="26"/>
      <c r="AC14" s="26"/>
      <c r="AD14" s="26"/>
      <c r="AE14" s="26"/>
    </row>
    <row r="15" spans="2:31">
      <c r="B15" s="236" t="s">
        <v>130</v>
      </c>
      <c r="C15" s="79" t="s">
        <v>31</v>
      </c>
      <c r="D15" s="79" t="s">
        <v>31</v>
      </c>
      <c r="E15" s="79" t="s">
        <v>31</v>
      </c>
      <c r="F15" s="79" t="s">
        <v>31</v>
      </c>
      <c r="G15" s="78" t="s">
        <v>31</v>
      </c>
      <c r="H15" s="79">
        <f t="shared" si="5"/>
        <v>0.3628624143384292</v>
      </c>
      <c r="I15" s="79">
        <f t="shared" si="5"/>
        <v>0.39630369876872207</v>
      </c>
      <c r="J15" s="79">
        <f t="shared" si="5"/>
        <v>0.44028533430056843</v>
      </c>
      <c r="K15" s="79">
        <f t="shared" si="5"/>
        <v>0.44351560117898153</v>
      </c>
      <c r="L15" s="78">
        <f t="shared" si="5"/>
        <v>0.41143248438854624</v>
      </c>
      <c r="M15" s="79">
        <f t="shared" si="5"/>
        <v>0.24476376506082345</v>
      </c>
      <c r="N15" s="79">
        <f t="shared" si="5"/>
        <v>9.3977521736057071E-2</v>
      </c>
      <c r="O15" s="79">
        <f t="shared" si="6"/>
        <v>0.13832412739452352</v>
      </c>
      <c r="P15" s="79">
        <f t="shared" si="7"/>
        <v>0.13147101793666721</v>
      </c>
      <c r="Q15" s="78">
        <f t="shared" si="7"/>
        <v>0.14991832429040047</v>
      </c>
      <c r="R15" s="79">
        <f t="shared" si="7"/>
        <v>5.8496341065519021E-2</v>
      </c>
      <c r="S15" s="79">
        <f t="shared" si="7"/>
        <v>0.10351177591832769</v>
      </c>
      <c r="T15" s="79">
        <f t="shared" si="7"/>
        <v>3.1105277130468047E-2</v>
      </c>
      <c r="U15" s="79">
        <f t="shared" si="7"/>
        <v>3.8052271313005565E-2</v>
      </c>
      <c r="V15" s="78">
        <f t="shared" si="7"/>
        <v>5.700771431115037E-2</v>
      </c>
      <c r="W15" s="79">
        <f t="shared" si="7"/>
        <v>6.9031822451855379E-2</v>
      </c>
      <c r="X15" s="79">
        <f t="shared" si="7"/>
        <v>8.1418157332318594E-2</v>
      </c>
      <c r="Y15" s="79">
        <f t="shared" si="7"/>
        <v>7.0189240605913181E-2</v>
      </c>
      <c r="Z15" s="26"/>
      <c r="AA15" s="26"/>
      <c r="AB15" s="26"/>
      <c r="AC15" s="26"/>
      <c r="AD15" s="26"/>
      <c r="AE15" s="26"/>
    </row>
    <row r="16" spans="2:31">
      <c r="B16" s="77" t="s">
        <v>4</v>
      </c>
      <c r="C16" s="79" t="s">
        <v>31</v>
      </c>
      <c r="D16" s="79" t="s">
        <v>31</v>
      </c>
      <c r="E16" s="79" t="s">
        <v>31</v>
      </c>
      <c r="F16" s="79" t="s">
        <v>31</v>
      </c>
      <c r="G16" s="78" t="s">
        <v>31</v>
      </c>
      <c r="H16" s="79">
        <f t="shared" si="5"/>
        <v>-0.73771152296535025</v>
      </c>
      <c r="I16" s="79">
        <f t="shared" si="5"/>
        <v>-0.19255424063116364</v>
      </c>
      <c r="J16" s="79">
        <f t="shared" si="5"/>
        <v>-0.82375236891977266</v>
      </c>
      <c r="K16" s="79">
        <f t="shared" si="5"/>
        <v>-0.366058906030856</v>
      </c>
      <c r="L16" s="78">
        <f t="shared" si="5"/>
        <v>-0.48533829208982993</v>
      </c>
      <c r="M16" s="79">
        <f t="shared" si="5"/>
        <v>-0.41432877347553909</v>
      </c>
      <c r="N16" s="79">
        <f t="shared" si="5"/>
        <v>-0.39177175935497222</v>
      </c>
      <c r="O16" s="79">
        <f t="shared" si="6"/>
        <v>-0.15448562521648776</v>
      </c>
      <c r="P16" s="79">
        <f t="shared" si="7"/>
        <v>-0.17180013689253912</v>
      </c>
      <c r="Q16" s="78">
        <f t="shared" si="7"/>
        <v>-0.26858628659476114</v>
      </c>
      <c r="R16" s="79">
        <f t="shared" si="7"/>
        <v>-0.22918032786885256</v>
      </c>
      <c r="S16" s="79">
        <f t="shared" si="7"/>
        <v>-0.25445632798573975</v>
      </c>
      <c r="T16" s="79">
        <f t="shared" si="7"/>
        <v>-0.38193819381938182</v>
      </c>
      <c r="U16" s="79">
        <f t="shared" si="7"/>
        <v>-0.44704340975467372</v>
      </c>
      <c r="V16" s="78">
        <f t="shared" si="7"/>
        <v>-0.33091753093448739</v>
      </c>
      <c r="W16" s="79">
        <f t="shared" si="7"/>
        <v>-0.38230273806348353</v>
      </c>
      <c r="X16" s="79">
        <f t="shared" si="7"/>
        <v>-0.22380106571936062</v>
      </c>
      <c r="Y16" s="79">
        <f t="shared" si="7"/>
        <v>-4.7546678245766458E-2</v>
      </c>
      <c r="Z16" s="26"/>
      <c r="AA16" s="26"/>
      <c r="AB16" s="26"/>
      <c r="AC16" s="26"/>
      <c r="AD16" s="26"/>
      <c r="AE16" s="26"/>
    </row>
    <row r="17" spans="2:31" s="15" customFormat="1">
      <c r="B17" s="80" t="s">
        <v>61</v>
      </c>
      <c r="C17" s="82" t="s">
        <v>31</v>
      </c>
      <c r="D17" s="82" t="s">
        <v>31</v>
      </c>
      <c r="E17" s="82" t="s">
        <v>31</v>
      </c>
      <c r="F17" s="82" t="s">
        <v>31</v>
      </c>
      <c r="G17" s="81" t="s">
        <v>31</v>
      </c>
      <c r="H17" s="82">
        <f t="shared" si="5"/>
        <v>0.21003085811461433</v>
      </c>
      <c r="I17" s="82">
        <f t="shared" si="5"/>
        <v>0.19537937832612767</v>
      </c>
      <c r="J17" s="82">
        <f t="shared" si="5"/>
        <v>6.8763009520995025E-2</v>
      </c>
      <c r="K17" s="82">
        <f t="shared" si="5"/>
        <v>9.3830220645918422E-2</v>
      </c>
      <c r="L17" s="81">
        <f t="shared" si="5"/>
        <v>0.13931293095063141</v>
      </c>
      <c r="M17" s="82">
        <f t="shared" si="5"/>
        <v>6.4929852258700196E-2</v>
      </c>
      <c r="N17" s="82">
        <f t="shared" si="5"/>
        <v>6.5568204135620395E-2</v>
      </c>
      <c r="O17" s="82">
        <f t="shared" si="6"/>
        <v>7.3452071804716357E-2</v>
      </c>
      <c r="P17" s="82">
        <f t="shared" si="7"/>
        <v>6.2969717497508015E-2</v>
      </c>
      <c r="Q17" s="81">
        <f t="shared" si="7"/>
        <v>6.6727266491296081E-2</v>
      </c>
      <c r="R17" s="82">
        <f t="shared" si="7"/>
        <v>7.9768133168296909E-2</v>
      </c>
      <c r="S17" s="82">
        <f t="shared" si="7"/>
        <v>9.29459742434183E-2</v>
      </c>
      <c r="T17" s="82">
        <f t="shared" si="7"/>
        <v>7.7366795246756354E-2</v>
      </c>
      <c r="U17" s="82">
        <f t="shared" si="7"/>
        <v>4.7701206469946834E-2</v>
      </c>
      <c r="V17" s="81">
        <f t="shared" si="7"/>
        <v>7.4606940406015412E-2</v>
      </c>
      <c r="W17" s="82">
        <f t="shared" si="7"/>
        <v>6.1710245940534258E-2</v>
      </c>
      <c r="X17" s="82">
        <f t="shared" si="7"/>
        <v>1.587807910798324E-2</v>
      </c>
      <c r="Y17" s="82">
        <f t="shared" si="7"/>
        <v>1.4342207376610678E-2</v>
      </c>
      <c r="Z17" s="26"/>
      <c r="AA17" s="26"/>
      <c r="AB17" s="26"/>
      <c r="AC17" s="26"/>
      <c r="AD17" s="26"/>
      <c r="AE17" s="26"/>
    </row>
    <row r="18" spans="2:31">
      <c r="B18" s="77"/>
      <c r="C18" s="76"/>
      <c r="D18" s="76"/>
      <c r="E18" s="76"/>
      <c r="F18" s="76"/>
      <c r="G18" s="75"/>
      <c r="H18" s="76"/>
      <c r="I18" s="76"/>
      <c r="J18" s="76"/>
      <c r="K18" s="76"/>
      <c r="L18" s="75"/>
      <c r="M18" s="76"/>
      <c r="N18" s="76"/>
      <c r="O18" s="76"/>
      <c r="P18" s="76"/>
      <c r="Q18" s="75"/>
      <c r="R18" s="76"/>
      <c r="S18" s="76"/>
      <c r="T18" s="76"/>
      <c r="U18" s="76"/>
      <c r="V18" s="75"/>
      <c r="W18" s="76"/>
      <c r="X18" s="76"/>
      <c r="Y18" s="76"/>
      <c r="Z18" s="26"/>
      <c r="AA18" s="26"/>
      <c r="AB18" s="26"/>
      <c r="AC18" s="26"/>
      <c r="AD18" s="26"/>
      <c r="AE18" s="26"/>
    </row>
    <row r="19" spans="2:31" ht="15.75">
      <c r="B19" s="83" t="s">
        <v>2</v>
      </c>
      <c r="C19" s="76"/>
      <c r="D19" s="76"/>
      <c r="E19" s="76"/>
      <c r="F19" s="76"/>
      <c r="G19" s="84"/>
      <c r="H19" s="189"/>
      <c r="I19" s="189"/>
      <c r="J19" s="189"/>
      <c r="K19" s="189"/>
      <c r="L19" s="84"/>
      <c r="M19" s="189"/>
      <c r="N19" s="189"/>
      <c r="O19" s="189"/>
      <c r="P19" s="189"/>
      <c r="Q19" s="84"/>
      <c r="R19" s="189"/>
      <c r="S19" s="189"/>
      <c r="T19" s="189"/>
      <c r="U19" s="189"/>
      <c r="V19" s="84"/>
      <c r="W19" s="189"/>
      <c r="X19" s="189"/>
      <c r="Y19" s="189"/>
      <c r="Z19" s="26"/>
      <c r="AA19" s="26"/>
      <c r="AB19" s="26"/>
      <c r="AC19" s="26"/>
      <c r="AD19" s="26"/>
      <c r="AE19" s="26"/>
    </row>
    <row r="20" spans="2:31">
      <c r="B20" s="33" t="s">
        <v>6</v>
      </c>
      <c r="C20" s="67">
        <f>'Segment Detail'!C29</f>
        <v>216.08699999999999</v>
      </c>
      <c r="D20" s="67">
        <f>'Segment Detail'!D29</f>
        <v>192.50499999999991</v>
      </c>
      <c r="E20" s="67">
        <f>'Segment Detail'!E29</f>
        <v>216.78400000000002</v>
      </c>
      <c r="F20" s="67">
        <f>'Segment Detail'!F29</f>
        <v>193.53699999999998</v>
      </c>
      <c r="G20" s="66">
        <f>SUM(C20:F20)</f>
        <v>818.91299999999978</v>
      </c>
      <c r="H20" s="67">
        <f>'Segment Detail'!H29</f>
        <v>253.31600000000003</v>
      </c>
      <c r="I20" s="67">
        <f>'Segment Detail'!I29</f>
        <v>229.79400000000001</v>
      </c>
      <c r="J20" s="67">
        <f>'Segment Detail'!J29</f>
        <v>198.40499999999997</v>
      </c>
      <c r="K20" s="67">
        <f>'Segment Detail'!K29</f>
        <v>205.11500000000001</v>
      </c>
      <c r="L20" s="66">
        <f>SUM(H20:K20)</f>
        <v>886.63</v>
      </c>
      <c r="M20" s="67">
        <f>'Segment Detail'!M29</f>
        <v>271.51400000000007</v>
      </c>
      <c r="N20" s="67">
        <f>'Segment Detail'!N29</f>
        <v>225.976</v>
      </c>
      <c r="O20" s="67">
        <f>'Segment Detail'!O29</f>
        <v>216.48700000000002</v>
      </c>
      <c r="P20" s="67">
        <f>'Segment Detail'!P29</f>
        <v>209.63800000000003</v>
      </c>
      <c r="Q20" s="66">
        <f>SUM(M20:P20)</f>
        <v>923.61500000000012</v>
      </c>
      <c r="R20" s="67">
        <f>'Segment Detail'!R29</f>
        <v>261.58799999999997</v>
      </c>
      <c r="S20" s="67">
        <f>'Segment Detail'!S29</f>
        <v>244.09900000000002</v>
      </c>
      <c r="T20" s="67">
        <f>'Segment Detail'!T29</f>
        <v>229.98200000000003</v>
      </c>
      <c r="U20" s="67">
        <f>'Segment Detail'!U29</f>
        <v>216.04000000000002</v>
      </c>
      <c r="V20" s="66">
        <f>SUM(R20:U20)</f>
        <v>951.70900000000006</v>
      </c>
      <c r="W20" s="67">
        <f>'Segment Detail'!W29</f>
        <v>242.85499999999999</v>
      </c>
      <c r="X20" s="67">
        <f>'Segment Detail'!X29</f>
        <v>210.36399999999998</v>
      </c>
      <c r="Y20" s="67">
        <f>'Segment Detail'!Y29</f>
        <v>210.30599999999998</v>
      </c>
      <c r="Z20" s="26"/>
      <c r="AA20" s="26"/>
      <c r="AB20" s="26"/>
      <c r="AC20" s="26"/>
      <c r="AD20" s="26"/>
      <c r="AE20" s="26"/>
    </row>
    <row r="21" spans="2:31">
      <c r="B21" s="235" t="s">
        <v>129</v>
      </c>
      <c r="C21" s="67">
        <f>'Segment Detail'!C51</f>
        <v>59.666000000000004</v>
      </c>
      <c r="D21" s="67">
        <f>'Segment Detail'!D51</f>
        <v>70.064000000000007</v>
      </c>
      <c r="E21" s="67">
        <f>'Segment Detail'!E51</f>
        <v>71.844000000000008</v>
      </c>
      <c r="F21" s="67">
        <f>'Segment Detail'!F51</f>
        <v>73.835999999999999</v>
      </c>
      <c r="G21" s="66">
        <f>'Segment Detail'!G51</f>
        <v>275.41000000000003</v>
      </c>
      <c r="H21" s="67">
        <f>'Segment Detail'!H51</f>
        <v>67.114999999999995</v>
      </c>
      <c r="I21" s="67">
        <f>'Segment Detail'!I51</f>
        <v>70.854000000000013</v>
      </c>
      <c r="J21" s="67">
        <f>'Segment Detail'!J51</f>
        <v>68.427000000000007</v>
      </c>
      <c r="K21" s="67">
        <f>'Segment Detail'!K51</f>
        <v>79.966000000000008</v>
      </c>
      <c r="L21" s="66">
        <f>'Segment Detail'!L51</f>
        <v>286.36200000000002</v>
      </c>
      <c r="M21" s="67">
        <f>'Segment Detail'!M51</f>
        <v>56.833999999999996</v>
      </c>
      <c r="N21" s="67">
        <f>'Segment Detail'!N51</f>
        <v>73.133999999999986</v>
      </c>
      <c r="O21" s="67">
        <f>'Segment Detail'!O51</f>
        <v>80.36099999999999</v>
      </c>
      <c r="P21" s="67">
        <f>'Segment Detail'!P51</f>
        <v>86.108000000000004</v>
      </c>
      <c r="Q21" s="66">
        <f>'Segment Detail'!Q51</f>
        <v>296.43700000000001</v>
      </c>
      <c r="R21" s="67">
        <f>'Segment Detail'!R51</f>
        <v>74.419000000000011</v>
      </c>
      <c r="S21" s="67">
        <f>'Segment Detail'!S51</f>
        <v>69.116</v>
      </c>
      <c r="T21" s="67">
        <f>'Segment Detail'!T51</f>
        <v>74.094000000000008</v>
      </c>
      <c r="U21" s="67">
        <f>'Segment Detail'!U51</f>
        <v>75.947999999999993</v>
      </c>
      <c r="V21" s="66">
        <f>'Segment Detail'!V51</f>
        <v>293.577</v>
      </c>
      <c r="W21" s="67">
        <f>'Segment Detail'!W51</f>
        <v>58.394156208499666</v>
      </c>
      <c r="X21" s="67">
        <f>'Segment Detail'!X51</f>
        <v>65.945000000000007</v>
      </c>
      <c r="Y21" s="67">
        <f>'Segment Detail'!Y51</f>
        <v>66.945000000000007</v>
      </c>
      <c r="Z21" s="26"/>
      <c r="AA21" s="26"/>
      <c r="AB21" s="26"/>
      <c r="AC21" s="26"/>
      <c r="AD21" s="26"/>
      <c r="AE21" s="26"/>
    </row>
    <row r="22" spans="2:31">
      <c r="B22" s="235" t="s">
        <v>130</v>
      </c>
      <c r="C22" s="67">
        <f>'Segment Detail'!C73</f>
        <v>4.1740000000000004</v>
      </c>
      <c r="D22" s="67">
        <f>'Segment Detail'!D73</f>
        <v>5.6540000000000008</v>
      </c>
      <c r="E22" s="67">
        <f>'Segment Detail'!E73</f>
        <v>6.8810000000000002</v>
      </c>
      <c r="F22" s="67">
        <f>'Segment Detail'!F73</f>
        <v>6.7430000000000012</v>
      </c>
      <c r="G22" s="66">
        <f>'Segment Detail'!G73</f>
        <v>23.452000000000005</v>
      </c>
      <c r="H22" s="67">
        <f>'Segment Detail'!H73</f>
        <v>7.5990000000000002</v>
      </c>
      <c r="I22" s="67">
        <f>'Segment Detail'!I73</f>
        <v>10.936</v>
      </c>
      <c r="J22" s="67">
        <f>'Segment Detail'!J73</f>
        <v>11.778</v>
      </c>
      <c r="K22" s="67">
        <f>'Segment Detail'!K73</f>
        <v>9.6510000000000016</v>
      </c>
      <c r="L22" s="66">
        <f>'Segment Detail'!L73</f>
        <v>39.964000000000006</v>
      </c>
      <c r="M22" s="67">
        <f>'Segment Detail'!M73</f>
        <v>7.0220000000000011</v>
      </c>
      <c r="N22" s="67">
        <f>'Segment Detail'!N73</f>
        <v>9.8230000000000004</v>
      </c>
      <c r="O22" s="67">
        <f>'Segment Detail'!O73</f>
        <v>13.242000000000001</v>
      </c>
      <c r="P22" s="67">
        <f>'Segment Detail'!P73</f>
        <v>12.696999999999997</v>
      </c>
      <c r="Q22" s="66">
        <f>'Segment Detail'!Q73</f>
        <v>42.783999999999999</v>
      </c>
      <c r="R22" s="67">
        <f>'Segment Detail'!R73</f>
        <v>11.759000000000002</v>
      </c>
      <c r="S22" s="67">
        <f>'Segment Detail'!S73</f>
        <v>10.953999999999999</v>
      </c>
      <c r="T22" s="67">
        <f>'Segment Detail'!T73</f>
        <v>16.116999999999997</v>
      </c>
      <c r="U22" s="67">
        <f>'Segment Detail'!U73</f>
        <v>13.994000000000002</v>
      </c>
      <c r="V22" s="66">
        <f>'Segment Detail'!V73</f>
        <v>52.823999999999998</v>
      </c>
      <c r="W22" s="67">
        <f>'Segment Detail'!W73</f>
        <v>7.0049980545999686</v>
      </c>
      <c r="X22" s="67">
        <f>'Segment Detail'!X73</f>
        <v>7.8740000000000006</v>
      </c>
      <c r="Y22" s="67">
        <f>'Segment Detail'!Y73</f>
        <v>9.6180000000000003</v>
      </c>
      <c r="Z22" s="26"/>
      <c r="AA22" s="26"/>
      <c r="AB22" s="26"/>
      <c r="AC22" s="26"/>
      <c r="AD22" s="26"/>
      <c r="AE22" s="26"/>
    </row>
    <row r="23" spans="2:31">
      <c r="B23" s="33" t="s">
        <v>7</v>
      </c>
      <c r="C23" s="67">
        <f>'Segment Detail'!C92</f>
        <v>-36.341000000000001</v>
      </c>
      <c r="D23" s="67">
        <f>'Segment Detail'!D92</f>
        <v>-40.65</v>
      </c>
      <c r="E23" s="67">
        <f>'Segment Detail'!E92</f>
        <v>-53.843000000000004</v>
      </c>
      <c r="F23" s="67">
        <f>'Segment Detail'!F92</f>
        <v>-45.353999999999921</v>
      </c>
      <c r="G23" s="66">
        <f>SUM(C23:F23)</f>
        <v>-176.18799999999993</v>
      </c>
      <c r="H23" s="67">
        <f>'Segment Detail'!H92</f>
        <v>-40.549999999999983</v>
      </c>
      <c r="I23" s="67">
        <f>'Adjusted EBITDA by Segment'!F222</f>
        <v>-40.100000000000009</v>
      </c>
      <c r="J23" s="67">
        <f>'Adjusted EBITDA by Segment'!F254</f>
        <v>-40.752999999999993</v>
      </c>
      <c r="K23" s="67">
        <f>'Adjusted EBITDA by Segment'!$F286</f>
        <v>-44.906999999999996</v>
      </c>
      <c r="L23" s="66">
        <f>SUM(H23:K23)</f>
        <v>-166.31</v>
      </c>
      <c r="M23" s="67">
        <f>'Segment Detail'!M92</f>
        <v>-37.809000000000012</v>
      </c>
      <c r="N23" s="67">
        <f>'Segment Detail'!N92</f>
        <v>-47.515999999999998</v>
      </c>
      <c r="O23" s="67">
        <f>'Segment Detail'!O92</f>
        <v>-47.164000000000001</v>
      </c>
      <c r="P23" s="67">
        <f>'Segment Detail'!P92</f>
        <v>-51.775999999999989</v>
      </c>
      <c r="Q23" s="66">
        <f>SUM(M23:P23)</f>
        <v>-184.26500000000001</v>
      </c>
      <c r="R23" s="67">
        <f>'Segment Detail'!R92</f>
        <v>-46.427999999999997</v>
      </c>
      <c r="S23" s="67">
        <f>'Segment Detail'!S92</f>
        <v>-47.166999999999994</v>
      </c>
      <c r="T23" s="67">
        <f>'Segment Detail'!T92</f>
        <v>-41.687999999999988</v>
      </c>
      <c r="U23" s="67">
        <f>'Segment Detail'!U92</f>
        <v>-38.437000000000005</v>
      </c>
      <c r="V23" s="66">
        <f>SUM(R23:U23)</f>
        <v>-173.72</v>
      </c>
      <c r="W23" s="67">
        <f>'Segment Detail'!W92</f>
        <v>-45.905154263099675</v>
      </c>
      <c r="X23" s="67">
        <f>'Segment Detail'!X92</f>
        <v>-48.548000000000009</v>
      </c>
      <c r="Y23" s="67">
        <f>'Segment Detail'!Y92</f>
        <v>-45.305000000000007</v>
      </c>
      <c r="Z23" s="26"/>
      <c r="AA23" s="26"/>
      <c r="AB23" s="26"/>
      <c r="AC23" s="26"/>
      <c r="AD23" s="26"/>
      <c r="AE23" s="26"/>
    </row>
    <row r="24" spans="2:31">
      <c r="B24" s="68" t="s">
        <v>8</v>
      </c>
      <c r="C24" s="70">
        <f t="shared" ref="C24:Q24" si="8">SUM(C20:C23)</f>
        <v>243.58599999999996</v>
      </c>
      <c r="D24" s="70">
        <f t="shared" si="8"/>
        <v>227.57299999999989</v>
      </c>
      <c r="E24" s="70">
        <f t="shared" si="8"/>
        <v>241.666</v>
      </c>
      <c r="F24" s="70">
        <f t="shared" si="8"/>
        <v>228.76200000000006</v>
      </c>
      <c r="G24" s="69">
        <f t="shared" si="8"/>
        <v>941.58699999999999</v>
      </c>
      <c r="H24" s="70">
        <f t="shared" si="8"/>
        <v>287.48</v>
      </c>
      <c r="I24" s="70">
        <f t="shared" si="8"/>
        <v>271.48399999999998</v>
      </c>
      <c r="J24" s="70">
        <f t="shared" si="8"/>
        <v>237.85700000000003</v>
      </c>
      <c r="K24" s="70">
        <f t="shared" si="8"/>
        <v>249.82500000000005</v>
      </c>
      <c r="L24" s="69">
        <f t="shared" si="8"/>
        <v>1046.646</v>
      </c>
      <c r="M24" s="70">
        <f t="shared" si="8"/>
        <v>297.56100000000004</v>
      </c>
      <c r="N24" s="70">
        <f t="shared" si="8"/>
        <v>261.41699999999997</v>
      </c>
      <c r="O24" s="70">
        <f t="shared" si="8"/>
        <v>262.92600000000004</v>
      </c>
      <c r="P24" s="70">
        <f t="shared" si="8"/>
        <v>256.66700000000003</v>
      </c>
      <c r="Q24" s="69">
        <f t="shared" si="8"/>
        <v>1078.5710000000001</v>
      </c>
      <c r="R24" s="70">
        <f t="shared" ref="R24:S24" si="9">SUM(R20:R23)</f>
        <v>301.33799999999997</v>
      </c>
      <c r="S24" s="70">
        <f t="shared" si="9"/>
        <v>277.00200000000007</v>
      </c>
      <c r="T24" s="70">
        <f t="shared" ref="T24:V24" si="10">SUM(T20:T23)</f>
        <v>278.50500000000005</v>
      </c>
      <c r="U24" s="70">
        <f t="shared" si="10"/>
        <v>267.54500000000002</v>
      </c>
      <c r="V24" s="69">
        <f t="shared" si="10"/>
        <v>1124.3900000000001</v>
      </c>
      <c r="W24" s="70">
        <f t="shared" ref="W24:X24" si="11">SUM(W20:W23)</f>
        <v>262.34899999999993</v>
      </c>
      <c r="X24" s="70">
        <f t="shared" si="11"/>
        <v>235.63499999999999</v>
      </c>
      <c r="Y24" s="70">
        <f t="shared" ref="Y24" si="12">SUM(Y20:Y23)</f>
        <v>241.56399999999996</v>
      </c>
      <c r="Z24" s="26"/>
      <c r="AA24" s="26"/>
      <c r="AB24" s="26"/>
      <c r="AC24" s="26"/>
      <c r="AD24" s="26"/>
      <c r="AE24" s="26"/>
    </row>
    <row r="25" spans="2:31">
      <c r="B25" s="37"/>
      <c r="C25" s="72"/>
      <c r="D25" s="72"/>
      <c r="E25" s="72"/>
      <c r="F25" s="72"/>
      <c r="G25" s="71"/>
      <c r="H25" s="72"/>
      <c r="I25" s="72"/>
      <c r="J25" s="72"/>
      <c r="K25" s="72"/>
      <c r="L25" s="71"/>
      <c r="M25" s="72"/>
      <c r="N25" s="72"/>
      <c r="O25" s="72"/>
      <c r="P25" s="72"/>
      <c r="Q25" s="71"/>
      <c r="R25" s="72"/>
      <c r="S25" s="72"/>
      <c r="T25" s="72"/>
      <c r="U25" s="72"/>
      <c r="V25" s="71"/>
      <c r="W25" s="72"/>
      <c r="X25" s="72"/>
      <c r="Y25" s="72"/>
      <c r="Z25" s="26"/>
      <c r="AA25" s="26"/>
      <c r="AB25" s="26"/>
      <c r="AC25" s="26"/>
      <c r="AD25" s="26"/>
      <c r="AE25" s="26"/>
    </row>
    <row r="26" spans="2:31">
      <c r="B26" s="74" t="s">
        <v>9</v>
      </c>
      <c r="C26" s="76"/>
      <c r="D26" s="76"/>
      <c r="E26" s="76"/>
      <c r="F26" s="76"/>
      <c r="G26" s="75"/>
      <c r="H26" s="76"/>
      <c r="I26" s="76"/>
      <c r="J26" s="76"/>
      <c r="K26" s="76"/>
      <c r="L26" s="75"/>
      <c r="M26" s="76"/>
      <c r="N26" s="76"/>
      <c r="O26" s="76"/>
      <c r="P26" s="76"/>
      <c r="Q26" s="75"/>
      <c r="R26" s="76"/>
      <c r="S26" s="76"/>
      <c r="T26" s="76"/>
      <c r="U26" s="76"/>
      <c r="V26" s="75"/>
      <c r="W26" s="76"/>
      <c r="X26" s="76"/>
      <c r="Y26" s="76"/>
      <c r="Z26" s="26"/>
      <c r="AA26" s="26"/>
      <c r="AB26" s="26"/>
      <c r="AC26" s="26"/>
      <c r="AD26" s="26"/>
      <c r="AE26" s="26"/>
    </row>
    <row r="27" spans="2:31">
      <c r="B27" s="77" t="s">
        <v>6</v>
      </c>
      <c r="C27" s="79">
        <f t="shared" ref="C27:Q27" si="13">C20/C6</f>
        <v>0.42542673203000408</v>
      </c>
      <c r="D27" s="79">
        <f t="shared" si="13"/>
        <v>0.38928040605441677</v>
      </c>
      <c r="E27" s="79">
        <f t="shared" si="13"/>
        <v>0.38086403485655063</v>
      </c>
      <c r="F27" s="79">
        <f t="shared" si="13"/>
        <v>0.36436872713717416</v>
      </c>
      <c r="G27" s="78">
        <f t="shared" si="13"/>
        <v>0.38944080061175806</v>
      </c>
      <c r="H27" s="79">
        <f t="shared" si="13"/>
        <v>0.40499715416738619</v>
      </c>
      <c r="I27" s="79">
        <f t="shared" si="13"/>
        <v>0.38432874512886561</v>
      </c>
      <c r="J27" s="79">
        <f t="shared" si="13"/>
        <v>0.34068892639501641</v>
      </c>
      <c r="K27" s="79">
        <f t="shared" si="13"/>
        <v>0.36042059465927717</v>
      </c>
      <c r="L27" s="78">
        <f t="shared" si="13"/>
        <v>0.37334161568412916</v>
      </c>
      <c r="M27" s="79">
        <f t="shared" si="13"/>
        <v>0.40922895593969361</v>
      </c>
      <c r="N27" s="79">
        <f t="shared" si="13"/>
        <v>0.35552339073181094</v>
      </c>
      <c r="O27" s="79">
        <f t="shared" si="13"/>
        <v>0.34235366862286498</v>
      </c>
      <c r="P27" s="79">
        <f t="shared" si="13"/>
        <v>0.33865618573604794</v>
      </c>
      <c r="Q27" s="78">
        <f t="shared" si="13"/>
        <v>0.36213521429383605</v>
      </c>
      <c r="R27" s="79">
        <f t="shared" ref="R27:S27" si="14">R20/R6</f>
        <v>0.36274433671318584</v>
      </c>
      <c r="S27" s="79">
        <f t="shared" si="14"/>
        <v>0.33917477785420014</v>
      </c>
      <c r="T27" s="79">
        <f t="shared" ref="T27:V27" si="15">T20/T6</f>
        <v>0.32845374723648807</v>
      </c>
      <c r="U27" s="79">
        <f t="shared" si="15"/>
        <v>0.32478610743913078</v>
      </c>
      <c r="V27" s="78">
        <f t="shared" si="15"/>
        <v>0.33914592490002454</v>
      </c>
      <c r="W27" s="79">
        <f t="shared" ref="W27:X27" si="16">W20/W6</f>
        <v>0.31377912265106567</v>
      </c>
      <c r="X27" s="79">
        <f t="shared" si="16"/>
        <v>0.29030459598803249</v>
      </c>
      <c r="Y27" s="79">
        <f t="shared" ref="Y27" si="17">Y20/Y6</f>
        <v>0.29578778148615403</v>
      </c>
      <c r="Z27" s="26"/>
      <c r="AA27" s="26"/>
      <c r="AB27" s="26"/>
      <c r="AC27" s="26"/>
      <c r="AD27" s="26"/>
      <c r="AE27" s="26"/>
    </row>
    <row r="28" spans="2:31">
      <c r="B28" s="236" t="s">
        <v>129</v>
      </c>
      <c r="C28" s="79">
        <f t="shared" ref="C28:Q28" si="18">C21/C7</f>
        <v>0.3573670340201246</v>
      </c>
      <c r="D28" s="79">
        <f t="shared" si="18"/>
        <v>0.39785355327787408</v>
      </c>
      <c r="E28" s="79">
        <f t="shared" si="18"/>
        <v>0.4044746457384461</v>
      </c>
      <c r="F28" s="79">
        <f t="shared" si="18"/>
        <v>0.38412235979606701</v>
      </c>
      <c r="G28" s="78">
        <f t="shared" si="18"/>
        <v>0.38631913234246218</v>
      </c>
      <c r="H28" s="79">
        <f t="shared" si="18"/>
        <v>0.35953244443492094</v>
      </c>
      <c r="I28" s="79">
        <f t="shared" si="18"/>
        <v>0.3622744540625113</v>
      </c>
      <c r="J28" s="79">
        <f t="shared" si="18"/>
        <v>0.33736466365590551</v>
      </c>
      <c r="K28" s="79">
        <f t="shared" si="18"/>
        <v>0.38159910286082416</v>
      </c>
      <c r="L28" s="78">
        <f t="shared" si="18"/>
        <v>0.36036831911929601</v>
      </c>
      <c r="M28" s="79">
        <f t="shared" si="18"/>
        <v>0.29354433844834799</v>
      </c>
      <c r="N28" s="79">
        <f t="shared" si="18"/>
        <v>0.34846622259069721</v>
      </c>
      <c r="O28" s="79">
        <f t="shared" si="18"/>
        <v>0.38799059486966547</v>
      </c>
      <c r="P28" s="79">
        <f t="shared" si="18"/>
        <v>0.41921899114415218</v>
      </c>
      <c r="Q28" s="78">
        <f t="shared" si="18"/>
        <v>0.36327663052735937</v>
      </c>
      <c r="R28" s="79">
        <f t="shared" ref="R28:S28" si="19">R21/R7</f>
        <v>0.36020290121634252</v>
      </c>
      <c r="S28" s="79">
        <f t="shared" si="19"/>
        <v>0.33744421985919482</v>
      </c>
      <c r="T28" s="79">
        <f t="shared" ref="T28:V28" si="20">T21/T7</f>
        <v>0.35385982004699412</v>
      </c>
      <c r="U28" s="79">
        <f t="shared" si="20"/>
        <v>0.37610122068982588</v>
      </c>
      <c r="V28" s="78">
        <f t="shared" si="20"/>
        <v>0.35682493302931151</v>
      </c>
      <c r="W28" s="79">
        <f t="shared" ref="W28:X28" si="21">W21/W7</f>
        <v>0.27424495817110872</v>
      </c>
      <c r="X28" s="79">
        <f t="shared" si="21"/>
        <v>0.31130654808268782</v>
      </c>
      <c r="Y28" s="79">
        <f t="shared" ref="Y28" si="22">Y21/Y7</f>
        <v>0.32180764127905864</v>
      </c>
      <c r="Z28" s="26"/>
      <c r="AA28" s="26"/>
      <c r="AB28" s="26"/>
      <c r="AC28" s="26"/>
      <c r="AD28" s="26"/>
      <c r="AE28" s="26"/>
    </row>
    <row r="29" spans="2:31">
      <c r="B29" s="236" t="s">
        <v>130</v>
      </c>
      <c r="C29" s="79">
        <f t="shared" ref="C29:Q29" si="23">C22/C8</f>
        <v>0.11001581444385874</v>
      </c>
      <c r="D29" s="79">
        <f t="shared" si="23"/>
        <v>0.13951193031805958</v>
      </c>
      <c r="E29" s="79">
        <f t="shared" si="23"/>
        <v>0.16638858662797729</v>
      </c>
      <c r="F29" s="79">
        <f t="shared" si="23"/>
        <v>0.17133346884846024</v>
      </c>
      <c r="G29" s="78">
        <f t="shared" si="23"/>
        <v>0.14733191772732415</v>
      </c>
      <c r="H29" s="79">
        <f t="shared" si="23"/>
        <v>0.14696269363915912</v>
      </c>
      <c r="I29" s="79">
        <f t="shared" si="23"/>
        <v>0.19325652081713438</v>
      </c>
      <c r="J29" s="79">
        <f t="shared" si="23"/>
        <v>0.19774020784715343</v>
      </c>
      <c r="K29" s="79">
        <f t="shared" si="23"/>
        <v>0.16987907271479119</v>
      </c>
      <c r="L29" s="78">
        <f t="shared" si="23"/>
        <v>0.17787945822521134</v>
      </c>
      <c r="M29" s="79">
        <f t="shared" si="23"/>
        <v>0.10909994872830665</v>
      </c>
      <c r="N29" s="79">
        <f t="shared" si="23"/>
        <v>0.15867605724808581</v>
      </c>
      <c r="O29" s="79">
        <f t="shared" si="23"/>
        <v>0.19530397333411992</v>
      </c>
      <c r="P29" s="79">
        <f t="shared" si="23"/>
        <v>0.19752644679527065</v>
      </c>
      <c r="Q29" s="78">
        <f t="shared" si="23"/>
        <v>0.16560415868334166</v>
      </c>
      <c r="R29" s="79">
        <f t="shared" ref="R29:S29" si="24">R22/R8</f>
        <v>0.17260157350868954</v>
      </c>
      <c r="S29" s="79">
        <f t="shared" si="24"/>
        <v>0.16034780572064292</v>
      </c>
      <c r="T29" s="79">
        <f t="shared" ref="T29:V29" si="25">T22/T8</f>
        <v>0.23053596715824401</v>
      </c>
      <c r="U29" s="79">
        <f t="shared" si="25"/>
        <v>0.20972334622186256</v>
      </c>
      <c r="V29" s="78">
        <f t="shared" si="25"/>
        <v>0.19343852877738676</v>
      </c>
      <c r="W29" s="79">
        <f t="shared" ref="W29:X29" si="26">W22/W8</f>
        <v>9.618154432315866E-2</v>
      </c>
      <c r="X29" s="79">
        <f t="shared" si="26"/>
        <v>0.10658400563105745</v>
      </c>
      <c r="Y29" s="79">
        <f t="shared" ref="Y29" si="27">Y22/Y8</f>
        <v>0.12855195273864578</v>
      </c>
      <c r="Z29" s="26"/>
      <c r="AA29" s="26"/>
      <c r="AB29" s="26"/>
      <c r="AC29" s="26"/>
      <c r="AD29" s="26"/>
      <c r="AE29" s="26"/>
    </row>
    <row r="30" spans="2:31">
      <c r="B30" s="77" t="s">
        <v>7</v>
      </c>
      <c r="C30" s="79" t="s">
        <v>31</v>
      </c>
      <c r="D30" s="79" t="s">
        <v>31</v>
      </c>
      <c r="E30" s="79" t="s">
        <v>31</v>
      </c>
      <c r="F30" s="79" t="s">
        <v>31</v>
      </c>
      <c r="G30" s="78" t="s">
        <v>31</v>
      </c>
      <c r="H30" s="79" t="s">
        <v>31</v>
      </c>
      <c r="I30" s="79" t="s">
        <v>31</v>
      </c>
      <c r="J30" s="79" t="s">
        <v>31</v>
      </c>
      <c r="K30" s="79" t="s">
        <v>31</v>
      </c>
      <c r="L30" s="78" t="s">
        <v>31</v>
      </c>
      <c r="M30" s="79" t="s">
        <v>31</v>
      </c>
      <c r="N30" s="79" t="s">
        <v>31</v>
      </c>
      <c r="O30" s="79" t="s">
        <v>31</v>
      </c>
      <c r="P30" s="79" t="s">
        <v>31</v>
      </c>
      <c r="Q30" s="78" t="s">
        <v>31</v>
      </c>
      <c r="R30" s="79" t="s">
        <v>31</v>
      </c>
      <c r="S30" s="79" t="s">
        <v>31</v>
      </c>
      <c r="T30" s="79" t="s">
        <v>31</v>
      </c>
      <c r="U30" s="79" t="s">
        <v>31</v>
      </c>
      <c r="V30" s="78" t="s">
        <v>31</v>
      </c>
      <c r="W30" s="79" t="s">
        <v>31</v>
      </c>
      <c r="X30" s="79" t="s">
        <v>31</v>
      </c>
      <c r="Y30" s="79" t="s">
        <v>31</v>
      </c>
      <c r="Z30" s="26"/>
      <c r="AA30" s="26"/>
      <c r="AB30" s="26"/>
      <c r="AC30" s="26"/>
      <c r="AD30" s="26"/>
      <c r="AE30" s="26"/>
    </row>
    <row r="31" spans="2:31" s="15" customFormat="1">
      <c r="B31" s="80" t="s">
        <v>162</v>
      </c>
      <c r="C31" s="82">
        <f t="shared" ref="C31:Q31" si="28">C24/C10</f>
        <v>0.3429107986508021</v>
      </c>
      <c r="D31" s="82">
        <f t="shared" si="28"/>
        <v>0.32184400593417239</v>
      </c>
      <c r="E31" s="82">
        <f t="shared" si="28"/>
        <v>0.30785399272868103</v>
      </c>
      <c r="F31" s="82">
        <f t="shared" si="28"/>
        <v>0.3016157847202538</v>
      </c>
      <c r="G31" s="81">
        <f t="shared" si="28"/>
        <v>0.31800745450025947</v>
      </c>
      <c r="H31" s="82">
        <f t="shared" si="28"/>
        <v>0.33445679855458077</v>
      </c>
      <c r="I31" s="82">
        <f t="shared" si="28"/>
        <v>0.3211908542168988</v>
      </c>
      <c r="J31" s="82">
        <f t="shared" si="28"/>
        <v>0.28350698245765016</v>
      </c>
      <c r="K31" s="82">
        <f t="shared" si="28"/>
        <v>0.30113148051941796</v>
      </c>
      <c r="L31" s="81">
        <f t="shared" si="28"/>
        <v>0.31026560811832121</v>
      </c>
      <c r="M31" s="82">
        <f t="shared" si="28"/>
        <v>0.32507786613470435</v>
      </c>
      <c r="N31" s="82">
        <f t="shared" si="28"/>
        <v>0.29024951618974021</v>
      </c>
      <c r="O31" s="82">
        <f t="shared" si="28"/>
        <v>0.29194342476066126</v>
      </c>
      <c r="P31" s="82">
        <f t="shared" si="28"/>
        <v>0.29105120755855224</v>
      </c>
      <c r="Q31" s="81">
        <f t="shared" si="28"/>
        <v>0.29972927488353429</v>
      </c>
      <c r="R31" s="82">
        <f t="shared" ref="R31:S31" si="29">R24/R10</f>
        <v>0.30488410704908792</v>
      </c>
      <c r="S31" s="82">
        <f t="shared" si="29"/>
        <v>0.28139857127764201</v>
      </c>
      <c r="T31" s="82">
        <f t="shared" ref="T31:V31" si="30">T24/T10</f>
        <v>0.28703481355439603</v>
      </c>
      <c r="U31" s="82">
        <f t="shared" si="30"/>
        <v>0.28957346715413707</v>
      </c>
      <c r="V31" s="81">
        <f t="shared" si="30"/>
        <v>0.29076876863936957</v>
      </c>
      <c r="W31" s="82">
        <f t="shared" ref="W31:X31" si="31">W24/W10</f>
        <v>0.25000822069663192</v>
      </c>
      <c r="X31" s="82">
        <f t="shared" si="31"/>
        <v>0.23563358619848282</v>
      </c>
      <c r="Y31" s="82">
        <f t="shared" ref="Y31" si="32">Y24/Y10</f>
        <v>0.24544223271919596</v>
      </c>
      <c r="Z31" s="26"/>
      <c r="AA31" s="26"/>
      <c r="AB31" s="26"/>
      <c r="AC31" s="26"/>
      <c r="AD31" s="26"/>
      <c r="AE31" s="26"/>
    </row>
    <row r="32" spans="2:31">
      <c r="B32" s="77"/>
      <c r="C32" s="76"/>
      <c r="D32" s="76"/>
      <c r="E32" s="76"/>
      <c r="F32" s="76"/>
      <c r="G32" s="75"/>
      <c r="H32" s="76"/>
      <c r="I32" s="76"/>
      <c r="J32" s="76"/>
      <c r="K32" s="76"/>
      <c r="L32" s="75"/>
      <c r="M32" s="76"/>
      <c r="N32" s="76"/>
      <c r="O32" s="76"/>
      <c r="P32" s="76"/>
      <c r="Q32" s="75"/>
      <c r="R32" s="76"/>
      <c r="S32" s="76"/>
      <c r="T32" s="76"/>
      <c r="U32" s="76"/>
      <c r="V32" s="75"/>
      <c r="W32" s="76"/>
      <c r="X32" s="76"/>
      <c r="Y32" s="76"/>
      <c r="Z32" s="26"/>
      <c r="AA32" s="26"/>
      <c r="AB32" s="26"/>
      <c r="AC32" s="26"/>
      <c r="AD32" s="26"/>
      <c r="AE32" s="26"/>
    </row>
    <row r="33" spans="2:31">
      <c r="B33" s="74" t="s">
        <v>5</v>
      </c>
      <c r="C33" s="76"/>
      <c r="D33" s="76"/>
      <c r="E33" s="76"/>
      <c r="F33" s="76"/>
      <c r="G33" s="75"/>
      <c r="H33" s="76"/>
      <c r="I33" s="76"/>
      <c r="J33" s="76"/>
      <c r="K33" s="76"/>
      <c r="L33" s="75"/>
      <c r="M33" s="76"/>
      <c r="N33" s="76"/>
      <c r="O33" s="76"/>
      <c r="P33" s="76"/>
      <c r="Q33" s="75"/>
      <c r="R33" s="76"/>
      <c r="S33" s="76"/>
      <c r="T33" s="76"/>
      <c r="U33" s="76"/>
      <c r="V33" s="75"/>
      <c r="W33" s="76"/>
      <c r="X33" s="76"/>
      <c r="Y33" s="76"/>
      <c r="Z33" s="26"/>
      <c r="AA33" s="26"/>
      <c r="AB33" s="26"/>
      <c r="AC33" s="26"/>
      <c r="AD33" s="26"/>
      <c r="AE33" s="26"/>
    </row>
    <row r="34" spans="2:31">
      <c r="B34" s="77" t="s">
        <v>6</v>
      </c>
      <c r="C34" s="79" t="s">
        <v>31</v>
      </c>
      <c r="D34" s="79" t="s">
        <v>31</v>
      </c>
      <c r="E34" s="79" t="s">
        <v>31</v>
      </c>
      <c r="F34" s="79" t="s">
        <v>31</v>
      </c>
      <c r="G34" s="78" t="s">
        <v>31</v>
      </c>
      <c r="H34" s="79">
        <f t="shared" ref="H34:N34" si="33">IFERROR((H20-C20)/ABS(C20),"n/a")</f>
        <v>0.17228708807100865</v>
      </c>
      <c r="I34" s="79">
        <f t="shared" si="33"/>
        <v>0.1937040596348153</v>
      </c>
      <c r="J34" s="79">
        <f t="shared" si="33"/>
        <v>-8.4780242084286875E-2</v>
      </c>
      <c r="K34" s="79">
        <f t="shared" si="33"/>
        <v>5.9823186264125375E-2</v>
      </c>
      <c r="L34" s="78">
        <f t="shared" si="33"/>
        <v>8.2691323742571224E-2</v>
      </c>
      <c r="M34" s="79">
        <f t="shared" si="33"/>
        <v>7.1839125834925674E-2</v>
      </c>
      <c r="N34" s="79">
        <f t="shared" si="33"/>
        <v>-1.6614881154425318E-2</v>
      </c>
      <c r="O34" s="79">
        <f t="shared" ref="O34:O38" si="34">IFERROR((O20-J20)/ABS(J20),"n/a")</f>
        <v>9.1136816108465274E-2</v>
      </c>
      <c r="P34" s="79">
        <f t="shared" ref="P34:Y38" si="35">IFERROR((P20-K20)/ABS(K20),"n/a")</f>
        <v>2.2051044535992124E-2</v>
      </c>
      <c r="Q34" s="78">
        <f t="shared" si="35"/>
        <v>4.1714131035494095E-2</v>
      </c>
      <c r="R34" s="79">
        <f t="shared" si="35"/>
        <v>-3.6557967544952004E-2</v>
      </c>
      <c r="S34" s="79">
        <f t="shared" si="35"/>
        <v>8.0198782171558125E-2</v>
      </c>
      <c r="T34" s="79">
        <f t="shared" si="35"/>
        <v>6.2336306568061835E-2</v>
      </c>
      <c r="U34" s="79">
        <f t="shared" si="35"/>
        <v>3.0538356595655299E-2</v>
      </c>
      <c r="V34" s="78">
        <f t="shared" si="35"/>
        <v>3.0417435836360317E-2</v>
      </c>
      <c r="W34" s="79">
        <f t="shared" si="35"/>
        <v>-7.1612612199336276E-2</v>
      </c>
      <c r="X34" s="79">
        <f t="shared" si="35"/>
        <v>-0.13820212290914768</v>
      </c>
      <c r="Y34" s="79">
        <f t="shared" si="35"/>
        <v>-8.555452165821692E-2</v>
      </c>
      <c r="Z34" s="26"/>
      <c r="AA34" s="26"/>
      <c r="AB34" s="26"/>
      <c r="AC34" s="26"/>
      <c r="AD34" s="26"/>
      <c r="AE34" s="26"/>
    </row>
    <row r="35" spans="2:31">
      <c r="B35" s="237" t="s">
        <v>129</v>
      </c>
      <c r="C35" s="79" t="s">
        <v>31</v>
      </c>
      <c r="D35" s="79" t="s">
        <v>31</v>
      </c>
      <c r="E35" s="79" t="s">
        <v>31</v>
      </c>
      <c r="F35" s="79" t="s">
        <v>31</v>
      </c>
      <c r="G35" s="78" t="s">
        <v>31</v>
      </c>
      <c r="H35" s="79">
        <f t="shared" ref="H35:N35" si="36">IFERROR((H21-C21)/ABS(C21),"n/a")</f>
        <v>0.12484497033486391</v>
      </c>
      <c r="I35" s="79">
        <f t="shared" si="36"/>
        <v>1.1275405343685862E-2</v>
      </c>
      <c r="J35" s="79">
        <f t="shared" si="36"/>
        <v>-4.7561382996492416E-2</v>
      </c>
      <c r="K35" s="79">
        <f t="shared" si="36"/>
        <v>8.3021832168589979E-2</v>
      </c>
      <c r="L35" s="78">
        <f t="shared" si="36"/>
        <v>3.9766166805853084E-2</v>
      </c>
      <c r="M35" s="79">
        <f t="shared" si="36"/>
        <v>-0.15318483200476793</v>
      </c>
      <c r="N35" s="79">
        <f t="shared" si="36"/>
        <v>3.2178846642391006E-2</v>
      </c>
      <c r="O35" s="79">
        <f t="shared" si="34"/>
        <v>0.17440484019465974</v>
      </c>
      <c r="P35" s="79">
        <f t="shared" si="35"/>
        <v>7.6807643248380505E-2</v>
      </c>
      <c r="Q35" s="78">
        <f t="shared" si="35"/>
        <v>3.5182740726772362E-2</v>
      </c>
      <c r="R35" s="79">
        <f t="shared" si="35"/>
        <v>0.3094098602948942</v>
      </c>
      <c r="S35" s="79">
        <f t="shared" si="35"/>
        <v>-5.4940246670495081E-2</v>
      </c>
      <c r="T35" s="79">
        <f t="shared" si="35"/>
        <v>-7.7985590025011917E-2</v>
      </c>
      <c r="U35" s="79">
        <f t="shared" si="35"/>
        <v>-0.117991359687834</v>
      </c>
      <c r="V35" s="78">
        <f t="shared" si="35"/>
        <v>-9.6479184447286048E-3</v>
      </c>
      <c r="W35" s="79">
        <f t="shared" si="35"/>
        <v>-0.21533269449334635</v>
      </c>
      <c r="X35" s="79">
        <f t="shared" si="35"/>
        <v>-4.5879391168470285E-2</v>
      </c>
      <c r="Y35" s="79">
        <f t="shared" si="35"/>
        <v>-9.6485545388290544E-2</v>
      </c>
      <c r="Z35" s="26"/>
      <c r="AA35" s="26"/>
      <c r="AB35" s="26"/>
      <c r="AC35" s="26"/>
      <c r="AD35" s="26"/>
      <c r="AE35" s="26"/>
    </row>
    <row r="36" spans="2:31">
      <c r="B36" s="237" t="s">
        <v>130</v>
      </c>
      <c r="C36" s="79" t="s">
        <v>31</v>
      </c>
      <c r="D36" s="79" t="s">
        <v>31</v>
      </c>
      <c r="E36" s="79" t="s">
        <v>31</v>
      </c>
      <c r="F36" s="79" t="s">
        <v>31</v>
      </c>
      <c r="G36" s="78" t="s">
        <v>31</v>
      </c>
      <c r="H36" s="79">
        <f t="shared" ref="H36:N36" si="37">IFERROR((H22-C22)/ABS(C22),"n/a")</f>
        <v>0.82055582175371333</v>
      </c>
      <c r="I36" s="79">
        <f t="shared" si="37"/>
        <v>0.93420587194906235</v>
      </c>
      <c r="J36" s="79">
        <f t="shared" si="37"/>
        <v>0.71166981543380325</v>
      </c>
      <c r="K36" s="79">
        <f t="shared" si="37"/>
        <v>0.43126204953284886</v>
      </c>
      <c r="L36" s="78">
        <f t="shared" si="37"/>
        <v>0.70407641139348442</v>
      </c>
      <c r="M36" s="79">
        <f t="shared" si="37"/>
        <v>-7.5931043558362818E-2</v>
      </c>
      <c r="N36" s="79">
        <f t="shared" si="37"/>
        <v>-0.10177395757132403</v>
      </c>
      <c r="O36" s="79">
        <f t="shared" si="34"/>
        <v>0.12429954151808459</v>
      </c>
      <c r="P36" s="79">
        <f t="shared" si="35"/>
        <v>0.3156149621800845</v>
      </c>
      <c r="Q36" s="78">
        <f t="shared" si="35"/>
        <v>7.0563507156440622E-2</v>
      </c>
      <c r="R36" s="79">
        <f t="shared" si="35"/>
        <v>0.67459413272571922</v>
      </c>
      <c r="S36" s="79">
        <f t="shared" si="35"/>
        <v>0.11513794156571296</v>
      </c>
      <c r="T36" s="79">
        <f t="shared" si="35"/>
        <v>0.21711221869808159</v>
      </c>
      <c r="U36" s="79">
        <f t="shared" si="35"/>
        <v>0.10215011420020512</v>
      </c>
      <c r="V36" s="78">
        <f t="shared" si="35"/>
        <v>0.23466716529543755</v>
      </c>
      <c r="W36" s="79">
        <f t="shared" si="35"/>
        <v>-0.4042862441874337</v>
      </c>
      <c r="X36" s="79">
        <f t="shared" si="35"/>
        <v>-0.28117582618221643</v>
      </c>
      <c r="Y36" s="79">
        <f t="shared" si="35"/>
        <v>-0.40323881615685292</v>
      </c>
      <c r="Z36" s="26"/>
      <c r="AA36" s="26"/>
      <c r="AB36" s="26"/>
      <c r="AC36" s="26"/>
      <c r="AD36" s="26"/>
      <c r="AE36" s="26"/>
    </row>
    <row r="37" spans="2:31">
      <c r="B37" s="77" t="s">
        <v>7</v>
      </c>
      <c r="C37" s="79" t="s">
        <v>31</v>
      </c>
      <c r="D37" s="79" t="s">
        <v>31</v>
      </c>
      <c r="E37" s="79" t="s">
        <v>31</v>
      </c>
      <c r="F37" s="79" t="s">
        <v>31</v>
      </c>
      <c r="G37" s="78" t="s">
        <v>31</v>
      </c>
      <c r="H37" s="79">
        <f t="shared" ref="H37:N38" si="38">IFERROR((H23-C23)/ABS(C23),"n/a")</f>
        <v>-0.11581959769956748</v>
      </c>
      <c r="I37" s="79">
        <f t="shared" si="38"/>
        <v>1.353013530135277E-2</v>
      </c>
      <c r="J37" s="79">
        <f t="shared" si="38"/>
        <v>0.24311423954831657</v>
      </c>
      <c r="K37" s="79">
        <f t="shared" si="38"/>
        <v>9.855801031880879E-3</v>
      </c>
      <c r="L37" s="78">
        <f t="shared" si="38"/>
        <v>5.6065112266442285E-2</v>
      </c>
      <c r="M37" s="79">
        <f t="shared" si="38"/>
        <v>6.7595561035757645E-2</v>
      </c>
      <c r="N37" s="79">
        <f t="shared" si="38"/>
        <v>-0.18493765586034883</v>
      </c>
      <c r="O37" s="79">
        <f t="shared" si="34"/>
        <v>-0.15731357200696905</v>
      </c>
      <c r="P37" s="79">
        <f t="shared" si="35"/>
        <v>-0.15296056294118943</v>
      </c>
      <c r="Q37" s="78">
        <f t="shared" si="35"/>
        <v>-0.10796103661836337</v>
      </c>
      <c r="R37" s="79">
        <f t="shared" si="35"/>
        <v>-0.22796159644529035</v>
      </c>
      <c r="S37" s="79">
        <f t="shared" si="35"/>
        <v>7.3448943513764577E-3</v>
      </c>
      <c r="T37" s="79">
        <f t="shared" si="35"/>
        <v>0.11610550419811749</v>
      </c>
      <c r="U37" s="79">
        <f t="shared" si="35"/>
        <v>0.25762901730531496</v>
      </c>
      <c r="V37" s="78">
        <f t="shared" si="35"/>
        <v>5.7227362765582261E-2</v>
      </c>
      <c r="W37" s="79">
        <f t="shared" si="35"/>
        <v>1.1261431397008753E-2</v>
      </c>
      <c r="X37" s="79">
        <f t="shared" si="35"/>
        <v>-2.9278945025123806E-2</v>
      </c>
      <c r="Y37" s="79">
        <f t="shared" si="35"/>
        <v>-8.6763577048551616E-2</v>
      </c>
      <c r="Z37" s="26"/>
      <c r="AA37" s="26"/>
      <c r="AB37" s="26"/>
      <c r="AC37" s="26"/>
      <c r="AD37" s="26"/>
      <c r="AE37" s="26"/>
    </row>
    <row r="38" spans="2:31">
      <c r="B38" s="80" t="s">
        <v>8</v>
      </c>
      <c r="C38" s="82" t="s">
        <v>31</v>
      </c>
      <c r="D38" s="82" t="s">
        <v>31</v>
      </c>
      <c r="E38" s="82" t="s">
        <v>31</v>
      </c>
      <c r="F38" s="82" t="s">
        <v>31</v>
      </c>
      <c r="G38" s="81" t="s">
        <v>31</v>
      </c>
      <c r="H38" s="82">
        <f t="shared" si="38"/>
        <v>0.18019919042966373</v>
      </c>
      <c r="I38" s="82">
        <f t="shared" si="38"/>
        <v>0.19295346987560083</v>
      </c>
      <c r="J38" s="82">
        <f t="shared" si="38"/>
        <v>-1.5761422790131707E-2</v>
      </c>
      <c r="K38" s="82">
        <f t="shared" si="38"/>
        <v>9.2073858420541804E-2</v>
      </c>
      <c r="L38" s="81">
        <f t="shared" si="38"/>
        <v>0.111576519217024</v>
      </c>
      <c r="M38" s="82">
        <f t="shared" si="38"/>
        <v>3.5066787254765606E-2</v>
      </c>
      <c r="N38" s="82">
        <f t="shared" si="38"/>
        <v>-3.7081374961323715E-2</v>
      </c>
      <c r="O38" s="82">
        <f t="shared" si="34"/>
        <v>0.1053952584956508</v>
      </c>
      <c r="P38" s="82">
        <f t="shared" si="35"/>
        <v>2.7387171019713732E-2</v>
      </c>
      <c r="Q38" s="81">
        <f t="shared" si="35"/>
        <v>3.050219462932088E-2</v>
      </c>
      <c r="R38" s="82">
        <f t="shared" si="35"/>
        <v>1.2693195680885363E-2</v>
      </c>
      <c r="S38" s="82">
        <f t="shared" si="35"/>
        <v>5.9617392900997622E-2</v>
      </c>
      <c r="T38" s="82">
        <f t="shared" si="35"/>
        <v>5.9252413226535239E-2</v>
      </c>
      <c r="U38" s="82">
        <f t="shared" si="35"/>
        <v>4.238176314056729E-2</v>
      </c>
      <c r="V38" s="81">
        <f t="shared" si="35"/>
        <v>4.2481208932930656E-2</v>
      </c>
      <c r="W38" s="82">
        <f t="shared" si="35"/>
        <v>-0.1293862705666064</v>
      </c>
      <c r="X38" s="82">
        <f t="shared" si="35"/>
        <v>-0.14933827192583471</v>
      </c>
      <c r="Y38" s="82">
        <f t="shared" si="35"/>
        <v>-0.13264034757006188</v>
      </c>
      <c r="Z38" s="26"/>
      <c r="AA38" s="26"/>
      <c r="AB38" s="26"/>
      <c r="AC38" s="26"/>
      <c r="AD38" s="26"/>
      <c r="AE38" s="26"/>
    </row>
    <row r="39" spans="2:31">
      <c r="B39" s="326"/>
      <c r="C39" s="327"/>
      <c r="D39" s="327"/>
      <c r="E39" s="327"/>
      <c r="F39" s="327"/>
      <c r="G39" s="328"/>
      <c r="H39" s="327"/>
      <c r="I39" s="327"/>
      <c r="J39" s="327"/>
      <c r="K39" s="327"/>
      <c r="L39" s="328"/>
      <c r="M39" s="327"/>
      <c r="N39" s="327"/>
      <c r="O39" s="327"/>
      <c r="P39" s="327"/>
      <c r="Q39" s="328"/>
      <c r="R39" s="327"/>
      <c r="S39" s="327"/>
      <c r="T39" s="327"/>
      <c r="U39" s="327"/>
      <c r="V39" s="328"/>
      <c r="W39" s="327"/>
      <c r="X39" s="327"/>
      <c r="Y39" s="327"/>
      <c r="Z39" s="26"/>
      <c r="AA39" s="26"/>
      <c r="AB39" s="26"/>
      <c r="AC39" s="26"/>
      <c r="AD39" s="26"/>
      <c r="AE39" s="26"/>
    </row>
    <row r="40" spans="2:31" ht="15.75">
      <c r="B40" s="83" t="s">
        <v>81</v>
      </c>
      <c r="C40" s="76"/>
      <c r="D40" s="76"/>
      <c r="E40" s="76"/>
      <c r="F40" s="76"/>
      <c r="G40" s="84"/>
      <c r="H40" s="189"/>
      <c r="I40" s="189"/>
      <c r="J40" s="189"/>
      <c r="K40" s="189"/>
      <c r="L40" s="84"/>
      <c r="M40" s="189"/>
      <c r="N40" s="189"/>
      <c r="O40" s="189"/>
      <c r="P40" s="189"/>
      <c r="Q40" s="84"/>
      <c r="R40" s="189"/>
      <c r="S40" s="189"/>
      <c r="T40" s="189"/>
      <c r="U40" s="189"/>
      <c r="V40" s="84"/>
      <c r="W40" s="189"/>
      <c r="X40" s="189"/>
      <c r="Y40" s="189"/>
      <c r="Z40" s="26"/>
      <c r="AA40" s="26"/>
      <c r="AB40" s="26"/>
      <c r="AC40" s="26"/>
      <c r="AD40" s="26"/>
      <c r="AE40" s="26"/>
    </row>
    <row r="41" spans="2:31">
      <c r="B41" s="33" t="s">
        <v>6</v>
      </c>
      <c r="C41" s="67">
        <f>'Segment Detail'!C33</f>
        <v>186.00800000000001</v>
      </c>
      <c r="D41" s="67">
        <f>'Segment Detail'!D33</f>
        <v>162.08699999999993</v>
      </c>
      <c r="E41" s="67">
        <f>'Segment Detail'!E33</f>
        <v>187.85600000000002</v>
      </c>
      <c r="F41" s="67">
        <f>'Segment Detail'!F33</f>
        <v>157.93599999999998</v>
      </c>
      <c r="G41" s="66">
        <f>'Segment Detail'!G33</f>
        <v>693.88699999999994</v>
      </c>
      <c r="H41" s="67">
        <f>'Segment Detail'!H33</f>
        <v>218.48600000000005</v>
      </c>
      <c r="I41" s="67">
        <f>'Segment Detail'!I33</f>
        <v>192.25900000000001</v>
      </c>
      <c r="J41" s="67">
        <f>'Segment Detail'!J33</f>
        <v>157.78699999999998</v>
      </c>
      <c r="K41" s="67">
        <f>'Segment Detail'!K33</f>
        <v>169.602</v>
      </c>
      <c r="L41" s="66">
        <f>'Segment Detail'!L33</f>
        <v>738.13400000000001</v>
      </c>
      <c r="M41" s="67">
        <f>'Segment Detail'!M33</f>
        <v>229.03000000000006</v>
      </c>
      <c r="N41" s="67">
        <f>'Segment Detail'!N33</f>
        <v>183.292</v>
      </c>
      <c r="O41" s="67">
        <f>'Segment Detail'!O33</f>
        <v>172.09800000000001</v>
      </c>
      <c r="P41" s="67">
        <f>'Segment Detail'!P33</f>
        <v>162.20500000000004</v>
      </c>
      <c r="Q41" s="66">
        <f>'Segment Detail'!Q33</f>
        <v>746.62500000000011</v>
      </c>
      <c r="R41" s="67">
        <f>'Segment Detail'!R33</f>
        <v>211.84499999999997</v>
      </c>
      <c r="S41" s="67">
        <f>'Segment Detail'!S33</f>
        <v>196.00300000000001</v>
      </c>
      <c r="T41" s="67">
        <f>'Segment Detail'!T33</f>
        <v>182.53200000000004</v>
      </c>
      <c r="U41" s="67">
        <f>'Segment Detail'!U33</f>
        <v>165.43100000000001</v>
      </c>
      <c r="V41" s="66">
        <f>'Segment Detail'!V33</f>
        <v>755.81100000000004</v>
      </c>
      <c r="W41" s="67">
        <f>'Segment Detail'!W33</f>
        <v>193.17199999999997</v>
      </c>
      <c r="X41" s="67">
        <f>'Segment Detail'!X33</f>
        <v>159.79699999999997</v>
      </c>
      <c r="Y41" s="67">
        <f>'Segment Detail'!Y33</f>
        <v>158.93799999999999</v>
      </c>
      <c r="Z41" s="26"/>
      <c r="AA41" s="26"/>
      <c r="AB41" s="26"/>
      <c r="AC41" s="26"/>
      <c r="AD41" s="26"/>
      <c r="AE41" s="26"/>
    </row>
    <row r="42" spans="2:31">
      <c r="B42" s="235" t="s">
        <v>129</v>
      </c>
      <c r="C42" s="67">
        <f>'Segment Detail'!C55</f>
        <v>17.173000000000002</v>
      </c>
      <c r="D42" s="67">
        <f>'Segment Detail'!D55</f>
        <v>38.749000000000009</v>
      </c>
      <c r="E42" s="67">
        <f>'Segment Detail'!E55</f>
        <v>39.76700000000001</v>
      </c>
      <c r="F42" s="67">
        <f>'Segment Detail'!F55</f>
        <v>38.970999999999997</v>
      </c>
      <c r="G42" s="66">
        <f>'Segment Detail'!G55</f>
        <v>134.66000000000003</v>
      </c>
      <c r="H42" s="67">
        <f>'Segment Detail'!H55</f>
        <v>31.33</v>
      </c>
      <c r="I42" s="67">
        <f>'Segment Detail'!I55</f>
        <v>34.825000000000017</v>
      </c>
      <c r="J42" s="67">
        <f>'Segment Detail'!J55</f>
        <v>28.26400000000001</v>
      </c>
      <c r="K42" s="67">
        <f>'Segment Detail'!K55</f>
        <v>41.75800000000001</v>
      </c>
      <c r="L42" s="66">
        <f>'Segment Detail'!L55</f>
        <v>136.17700000000002</v>
      </c>
      <c r="M42" s="67">
        <f>'Segment Detail'!M55</f>
        <v>19.718999999999994</v>
      </c>
      <c r="N42" s="67">
        <f>'Segment Detail'!N55</f>
        <v>35.239999999999988</v>
      </c>
      <c r="O42" s="67">
        <f>'Segment Detail'!O55</f>
        <v>39.573999999999991</v>
      </c>
      <c r="P42" s="67">
        <f>'Segment Detail'!P55</f>
        <v>43.399000000000001</v>
      </c>
      <c r="Q42" s="66">
        <f>'Segment Detail'!Q55</f>
        <v>137.93199999999996</v>
      </c>
      <c r="R42" s="67">
        <f>'Segment Detail'!R55</f>
        <v>30.71200000000001</v>
      </c>
      <c r="S42" s="67">
        <f>'Segment Detail'!S55</f>
        <v>22.813000000000002</v>
      </c>
      <c r="T42" s="67">
        <f>'Segment Detail'!T55</f>
        <v>28.50500000000001</v>
      </c>
      <c r="U42" s="67">
        <f>'Segment Detail'!U55</f>
        <v>29.115999999999993</v>
      </c>
      <c r="V42" s="66">
        <f>'Segment Detail'!V55</f>
        <v>111.14600000000002</v>
      </c>
      <c r="W42" s="67">
        <f>'Segment Detail'!W55</f>
        <v>15.424295679999652</v>
      </c>
      <c r="X42" s="67">
        <f>'Segment Detail'!X55</f>
        <v>22.660000000000011</v>
      </c>
      <c r="Y42" s="67">
        <f>'Segment Detail'!Y55</f>
        <v>24.644000000000013</v>
      </c>
      <c r="Z42" s="26"/>
      <c r="AA42" s="26"/>
      <c r="AB42" s="26"/>
      <c r="AC42" s="26"/>
      <c r="AD42" s="26"/>
      <c r="AE42" s="26"/>
    </row>
    <row r="43" spans="2:31">
      <c r="B43" s="235" t="s">
        <v>130</v>
      </c>
      <c r="C43" s="67">
        <f>'Segment Detail'!C77</f>
        <v>-3.5999999999999588E-2</v>
      </c>
      <c r="D43" s="67">
        <f>'Segment Detail'!D77</f>
        <v>1.7310000000000008</v>
      </c>
      <c r="E43" s="67">
        <f>'Segment Detail'!E77</f>
        <v>2.4610000000000003</v>
      </c>
      <c r="F43" s="67">
        <f>'Segment Detail'!F77</f>
        <v>2.080000000000001</v>
      </c>
      <c r="G43" s="66">
        <f>'Segment Detail'!G77</f>
        <v>6.2360000000000024</v>
      </c>
      <c r="H43" s="67">
        <f>'Segment Detail'!H77</f>
        <v>2.8780000000000001</v>
      </c>
      <c r="I43" s="67">
        <f>'Segment Detail'!I77</f>
        <v>5.6449999999999996</v>
      </c>
      <c r="J43" s="67">
        <f>'Segment Detail'!J77</f>
        <v>5.471000000000001</v>
      </c>
      <c r="K43" s="67">
        <f>'Segment Detail'!K77</f>
        <v>2.8130000000000015</v>
      </c>
      <c r="L43" s="66">
        <f>'Segment Detail'!L77</f>
        <v>16.807000000000002</v>
      </c>
      <c r="M43" s="67">
        <f>'Segment Detail'!M77</f>
        <v>-0.32199999999999918</v>
      </c>
      <c r="N43" s="67">
        <f>'Segment Detail'!N77</f>
        <v>2.1930000000000005</v>
      </c>
      <c r="O43" s="67">
        <f>'Segment Detail'!O77</f>
        <v>5.1500000000000021</v>
      </c>
      <c r="P43" s="67">
        <f>'Segment Detail'!P77</f>
        <v>2.6489999999999974</v>
      </c>
      <c r="Q43" s="66">
        <f>'Segment Detail'!Q77</f>
        <v>9.6700000000000017</v>
      </c>
      <c r="R43" s="67">
        <f>'Segment Detail'!R77</f>
        <v>2.1370000000000022</v>
      </c>
      <c r="S43" s="67">
        <f>'Segment Detail'!S77</f>
        <v>1.9639999999999986</v>
      </c>
      <c r="T43" s="67">
        <f>'Segment Detail'!T77</f>
        <v>5.8259999999999987</v>
      </c>
      <c r="U43" s="67">
        <f>'Segment Detail'!U77</f>
        <v>2.9540000000000024</v>
      </c>
      <c r="V43" s="66">
        <f>'Segment Detail'!V77</f>
        <v>12.881000000000002</v>
      </c>
      <c r="W43" s="67">
        <f>'Segment Detail'!W77</f>
        <v>-5.7173461600000275</v>
      </c>
      <c r="X43" s="67">
        <f>'Segment Detail'!X77</f>
        <v>-5.7460000000000004</v>
      </c>
      <c r="Y43" s="67">
        <f>'Segment Detail'!Y77</f>
        <v>-4.0080000000000009</v>
      </c>
      <c r="Z43" s="26"/>
      <c r="AA43" s="26"/>
      <c r="AB43" s="26"/>
      <c r="AC43" s="26"/>
      <c r="AD43" s="26"/>
      <c r="AE43" s="26"/>
    </row>
    <row r="44" spans="2:31">
      <c r="B44" s="33" t="s">
        <v>7</v>
      </c>
      <c r="C44" s="67">
        <f>'Segment Detail'!C96</f>
        <v>-39.918000000000006</v>
      </c>
      <c r="D44" s="67">
        <f>'Segment Detail'!D96</f>
        <v>-40.018000000000001</v>
      </c>
      <c r="E44" s="67">
        <f>'Segment Detail'!E96</f>
        <v>-54.796000000000006</v>
      </c>
      <c r="F44" s="67">
        <f>'Segment Detail'!F96</f>
        <v>-46.945999999999913</v>
      </c>
      <c r="G44" s="66">
        <f>'Segment Detail'!G96</f>
        <v>-181.67799999999994</v>
      </c>
      <c r="H44" s="67">
        <f>'Segment Detail'!H96</f>
        <v>-39.703999999999986</v>
      </c>
      <c r="I44" s="67">
        <f>'Segment Detail'!I96</f>
        <v>-39.566000000000003</v>
      </c>
      <c r="J44" s="67">
        <f>'Segment Detail'!J96</f>
        <v>-40.603999999999992</v>
      </c>
      <c r="K44" s="67">
        <f>'Segment Detail'!K96</f>
        <v>-50.882999999999988</v>
      </c>
      <c r="L44" s="66">
        <f>'Segment Detail'!L96</f>
        <v>-170.75699999999995</v>
      </c>
      <c r="M44" s="67">
        <f>'Segment Detail'!M96</f>
        <v>-37.487000000000009</v>
      </c>
      <c r="N44" s="67">
        <f>'Segment Detail'!N96</f>
        <v>-48.22699999999999</v>
      </c>
      <c r="O44" s="67">
        <f>'Segment Detail'!O96</f>
        <v>-48.716999999999999</v>
      </c>
      <c r="P44" s="67">
        <f>'Segment Detail'!P96</f>
        <v>-53.646999999999977</v>
      </c>
      <c r="Q44" s="66">
        <f>'Segment Detail'!Q96</f>
        <v>-188.07799999999997</v>
      </c>
      <c r="R44" s="67">
        <f>'Segment Detail'!R96</f>
        <v>-47.097999999999985</v>
      </c>
      <c r="S44" s="67">
        <f>'Segment Detail'!S96</f>
        <v>-48.79399999999999</v>
      </c>
      <c r="T44" s="67">
        <f>'Segment Detail'!T96</f>
        <v>-42.889999999999986</v>
      </c>
      <c r="U44" s="67">
        <f>'Segment Detail'!U96</f>
        <v>-39.624000000000009</v>
      </c>
      <c r="V44" s="66">
        <f>'Segment Detail'!V96</f>
        <v>-178.40599999999995</v>
      </c>
      <c r="W44" s="67">
        <f>'Segment Detail'!W96</f>
        <v>-47.11694951999965</v>
      </c>
      <c r="X44" s="67">
        <f>'Segment Detail'!X96</f>
        <v>-49.75800000000001</v>
      </c>
      <c r="Y44" s="67">
        <f>'Segment Detail'!Y96</f>
        <v>-46.500000000000007</v>
      </c>
      <c r="Z44" s="26"/>
      <c r="AA44" s="26"/>
      <c r="AB44" s="26"/>
      <c r="AC44" s="26"/>
      <c r="AD44" s="26"/>
      <c r="AE44" s="26"/>
    </row>
    <row r="45" spans="2:31">
      <c r="B45" s="68" t="s">
        <v>154</v>
      </c>
      <c r="C45" s="70">
        <f t="shared" ref="C45:Q45" si="39">SUM(C41:C44)</f>
        <v>163.227</v>
      </c>
      <c r="D45" s="70">
        <f t="shared" si="39"/>
        <v>162.54899999999995</v>
      </c>
      <c r="E45" s="70">
        <f t="shared" si="39"/>
        <v>175.28800000000007</v>
      </c>
      <c r="F45" s="70">
        <f t="shared" si="39"/>
        <v>152.04100000000008</v>
      </c>
      <c r="G45" s="69">
        <f t="shared" si="39"/>
        <v>653.10500000000002</v>
      </c>
      <c r="H45" s="70">
        <f t="shared" si="39"/>
        <v>212.99000000000004</v>
      </c>
      <c r="I45" s="70">
        <f t="shared" si="39"/>
        <v>193.16300000000004</v>
      </c>
      <c r="J45" s="70">
        <f t="shared" si="39"/>
        <v>150.91800000000001</v>
      </c>
      <c r="K45" s="70">
        <f t="shared" si="39"/>
        <v>163.29000000000002</v>
      </c>
      <c r="L45" s="69">
        <f t="shared" si="39"/>
        <v>720.3610000000001</v>
      </c>
      <c r="M45" s="70">
        <f t="shared" si="39"/>
        <v>210.94000000000005</v>
      </c>
      <c r="N45" s="70">
        <f t="shared" si="39"/>
        <v>172.49799999999999</v>
      </c>
      <c r="O45" s="70">
        <f t="shared" si="39"/>
        <v>168.10500000000002</v>
      </c>
      <c r="P45" s="70">
        <f t="shared" si="39"/>
        <v>154.60600000000005</v>
      </c>
      <c r="Q45" s="69">
        <f t="shared" si="39"/>
        <v>706.149</v>
      </c>
      <c r="R45" s="70">
        <f t="shared" ref="R45:S45" si="40">SUM(R41:R44)</f>
        <v>197.596</v>
      </c>
      <c r="S45" s="70">
        <f t="shared" si="40"/>
        <v>171.98600000000005</v>
      </c>
      <c r="T45" s="70">
        <f t="shared" ref="T45:U45" si="41">SUM(T41:T44)</f>
        <v>173.97300000000004</v>
      </c>
      <c r="U45" s="70">
        <f t="shared" si="41"/>
        <v>157.87700000000001</v>
      </c>
      <c r="V45" s="69">
        <f t="shared" ref="V45:W45" si="42">SUM(V41:V44)</f>
        <v>701.43200000000013</v>
      </c>
      <c r="W45" s="70">
        <f t="shared" si="42"/>
        <v>155.76199999999994</v>
      </c>
      <c r="X45" s="70">
        <f t="shared" ref="X45:Y45" si="43">SUM(X41:X44)</f>
        <v>126.95299999999997</v>
      </c>
      <c r="Y45" s="70">
        <f t="shared" si="43"/>
        <v>133.07399999999998</v>
      </c>
      <c r="Z45" s="26"/>
      <c r="AA45" s="26"/>
      <c r="AB45" s="26"/>
      <c r="AC45" s="26"/>
      <c r="AD45" s="26"/>
      <c r="AE45" s="26"/>
    </row>
    <row r="46" spans="2:31">
      <c r="B46" s="37"/>
      <c r="C46" s="72"/>
      <c r="D46" s="72"/>
      <c r="E46" s="72"/>
      <c r="F46" s="72"/>
      <c r="G46" s="71"/>
      <c r="H46" s="72"/>
      <c r="I46" s="72"/>
      <c r="J46" s="72"/>
      <c r="K46" s="72"/>
      <c r="L46" s="71"/>
      <c r="M46" s="72"/>
      <c r="N46" s="72"/>
      <c r="O46" s="72"/>
      <c r="P46" s="72"/>
      <c r="Q46" s="71"/>
      <c r="R46" s="72"/>
      <c r="S46" s="72"/>
      <c r="T46" s="72"/>
      <c r="U46" s="72"/>
      <c r="V46" s="71"/>
      <c r="W46" s="72"/>
      <c r="X46" s="72"/>
      <c r="Y46" s="72"/>
      <c r="Z46" s="26"/>
      <c r="AA46" s="26"/>
      <c r="AB46" s="26"/>
      <c r="AC46" s="26"/>
      <c r="AD46" s="26"/>
      <c r="AE46" s="26"/>
    </row>
    <row r="47" spans="2:31">
      <c r="B47" s="74" t="s">
        <v>155</v>
      </c>
      <c r="C47" s="76"/>
      <c r="D47" s="76"/>
      <c r="E47" s="76"/>
      <c r="F47" s="76"/>
      <c r="G47" s="75"/>
      <c r="H47" s="76"/>
      <c r="I47" s="76"/>
      <c r="J47" s="76"/>
      <c r="K47" s="76"/>
      <c r="L47" s="75"/>
      <c r="M47" s="76"/>
      <c r="N47" s="76"/>
      <c r="O47" s="76"/>
      <c r="P47" s="76"/>
      <c r="Q47" s="75"/>
      <c r="R47" s="76"/>
      <c r="S47" s="76"/>
      <c r="T47" s="76"/>
      <c r="U47" s="76"/>
      <c r="V47" s="75"/>
      <c r="W47" s="76"/>
      <c r="X47" s="76"/>
      <c r="Y47" s="76"/>
      <c r="Z47" s="26"/>
      <c r="AA47" s="26"/>
      <c r="AB47" s="26"/>
      <c r="AC47" s="26"/>
      <c r="AD47" s="26"/>
      <c r="AE47" s="26"/>
    </row>
    <row r="48" spans="2:31">
      <c r="B48" s="77" t="s">
        <v>6</v>
      </c>
      <c r="C48" s="79">
        <f t="shared" ref="C48:V48" si="44">+C41/C6</f>
        <v>0.36620794203925738</v>
      </c>
      <c r="D48" s="79">
        <f t="shared" si="44"/>
        <v>0.3277696328726124</v>
      </c>
      <c r="E48" s="79">
        <f t="shared" si="44"/>
        <v>0.33004093536428969</v>
      </c>
      <c r="F48" s="79">
        <f t="shared" si="44"/>
        <v>0.29734334669410362</v>
      </c>
      <c r="G48" s="78">
        <f t="shared" si="44"/>
        <v>0.32998365981989664</v>
      </c>
      <c r="H48" s="79">
        <f t="shared" si="44"/>
        <v>0.34931156431261956</v>
      </c>
      <c r="I48" s="79">
        <f t="shared" si="44"/>
        <v>0.32155173855597002</v>
      </c>
      <c r="J48" s="79">
        <f t="shared" si="44"/>
        <v>0.27094218204727932</v>
      </c>
      <c r="K48" s="79">
        <f t="shared" si="44"/>
        <v>0.29801844670259481</v>
      </c>
      <c r="L48" s="78">
        <f t="shared" si="44"/>
        <v>0.31081301123511385</v>
      </c>
      <c r="M48" s="79">
        <f t="shared" si="44"/>
        <v>0.34519659309968553</v>
      </c>
      <c r="N48" s="79">
        <f t="shared" si="44"/>
        <v>0.28836953187070791</v>
      </c>
      <c r="O48" s="79">
        <f t="shared" si="44"/>
        <v>0.2721566729764735</v>
      </c>
      <c r="P48" s="79">
        <f t="shared" si="44"/>
        <v>0.26203134263499778</v>
      </c>
      <c r="Q48" s="78">
        <f t="shared" si="44"/>
        <v>0.29274016161727057</v>
      </c>
      <c r="R48" s="79">
        <f t="shared" si="44"/>
        <v>0.29376566972110668</v>
      </c>
      <c r="S48" s="79">
        <f t="shared" si="44"/>
        <v>0.27234554006266637</v>
      </c>
      <c r="T48" s="79">
        <f t="shared" si="44"/>
        <v>0.26068700763786146</v>
      </c>
      <c r="U48" s="79">
        <f t="shared" si="44"/>
        <v>0.24870251129310703</v>
      </c>
      <c r="V48" s="78">
        <f t="shared" si="44"/>
        <v>0.26933676222943403</v>
      </c>
      <c r="W48" s="79">
        <f t="shared" ref="W48:X48" si="45">+W41/W6</f>
        <v>0.24958654621379692</v>
      </c>
      <c r="X48" s="79">
        <f t="shared" si="45"/>
        <v>0.22052158888925683</v>
      </c>
      <c r="Y48" s="79">
        <f t="shared" ref="Y48" si="46">+Y41/Y6</f>
        <v>0.2235405476488847</v>
      </c>
      <c r="Z48" s="26"/>
      <c r="AA48" s="26"/>
      <c r="AB48" s="26"/>
      <c r="AC48" s="26"/>
      <c r="AD48" s="26"/>
      <c r="AE48" s="26"/>
    </row>
    <row r="49" spans="2:31">
      <c r="B49" s="236" t="s">
        <v>129</v>
      </c>
      <c r="C49" s="79">
        <f t="shared" ref="C49:V49" si="47">+C42/C7</f>
        <v>0.10285697172975564</v>
      </c>
      <c r="D49" s="79">
        <f t="shared" si="47"/>
        <v>0.22003350273984276</v>
      </c>
      <c r="E49" s="79">
        <f t="shared" si="47"/>
        <v>0.22388429426369338</v>
      </c>
      <c r="F49" s="79">
        <f t="shared" si="47"/>
        <v>0.20274165019248777</v>
      </c>
      <c r="G49" s="78">
        <f t="shared" si="47"/>
        <v>0.18888832780667356</v>
      </c>
      <c r="H49" s="79">
        <f t="shared" si="47"/>
        <v>0.16783359136029313</v>
      </c>
      <c r="I49" s="79">
        <f t="shared" si="47"/>
        <v>0.17805921843123831</v>
      </c>
      <c r="J49" s="79">
        <f t="shared" si="47"/>
        <v>0.13934959670262492</v>
      </c>
      <c r="K49" s="79">
        <f t="shared" si="47"/>
        <v>0.19926988141538024</v>
      </c>
      <c r="L49" s="78">
        <f t="shared" si="47"/>
        <v>0.17137007212098107</v>
      </c>
      <c r="M49" s="79">
        <f t="shared" si="47"/>
        <v>0.10184749990961348</v>
      </c>
      <c r="N49" s="79">
        <f t="shared" si="47"/>
        <v>0.16791026997150665</v>
      </c>
      <c r="O49" s="79">
        <f t="shared" si="47"/>
        <v>0.19106705742054156</v>
      </c>
      <c r="P49" s="79">
        <f t="shared" si="47"/>
        <v>0.21128913685911946</v>
      </c>
      <c r="Q49" s="78">
        <f t="shared" si="47"/>
        <v>0.16903244939700415</v>
      </c>
      <c r="R49" s="79">
        <f t="shared" si="47"/>
        <v>0.14865224609516808</v>
      </c>
      <c r="S49" s="79">
        <f t="shared" si="47"/>
        <v>0.11137963695306169</v>
      </c>
      <c r="T49" s="79">
        <f t="shared" si="47"/>
        <v>0.13613483103138674</v>
      </c>
      <c r="U49" s="79">
        <f t="shared" si="47"/>
        <v>0.14418501002797926</v>
      </c>
      <c r="V49" s="78">
        <f t="shared" si="47"/>
        <v>0.13509118223319899</v>
      </c>
      <c r="W49" s="79">
        <f t="shared" ref="W49:X49" si="48">+W42/W7</f>
        <v>7.243936034415388E-2</v>
      </c>
      <c r="X49" s="79">
        <f t="shared" si="48"/>
        <v>0.10697105738954747</v>
      </c>
      <c r="Y49" s="79">
        <f t="shared" ref="Y49" si="49">+Y42/Y7</f>
        <v>0.11846482204318656</v>
      </c>
      <c r="Z49" s="26"/>
      <c r="AA49" s="26"/>
      <c r="AB49" s="26"/>
      <c r="AC49" s="26"/>
      <c r="AD49" s="26"/>
      <c r="AE49" s="26"/>
    </row>
    <row r="50" spans="2:31">
      <c r="B50" s="236" t="s">
        <v>130</v>
      </c>
      <c r="C50" s="79">
        <f t="shared" ref="C50:V50" si="50">+C43/C8</f>
        <v>-9.4886663152344728E-4</v>
      </c>
      <c r="D50" s="79">
        <f t="shared" si="50"/>
        <v>4.2712265896809549E-2</v>
      </c>
      <c r="E50" s="79">
        <f t="shared" si="50"/>
        <v>5.95091282795309E-2</v>
      </c>
      <c r="F50" s="79">
        <f t="shared" si="50"/>
        <v>5.285089948165466E-2</v>
      </c>
      <c r="G50" s="78">
        <f t="shared" si="50"/>
        <v>3.9176268077246869E-2</v>
      </c>
      <c r="H50" s="79">
        <f t="shared" si="50"/>
        <v>5.5659775272206856E-2</v>
      </c>
      <c r="I50" s="79">
        <f t="shared" si="50"/>
        <v>9.9756132042129061E-2</v>
      </c>
      <c r="J50" s="79">
        <f t="shared" si="50"/>
        <v>9.1852324429595567E-2</v>
      </c>
      <c r="K50" s="79">
        <f t="shared" si="50"/>
        <v>4.9515058703420135E-2</v>
      </c>
      <c r="L50" s="78">
        <f t="shared" si="50"/>
        <v>7.4807828405342974E-2</v>
      </c>
      <c r="M50" s="79">
        <f t="shared" si="50"/>
        <v>-5.0028743222037377E-3</v>
      </c>
      <c r="N50" s="79">
        <f t="shared" si="50"/>
        <v>3.5424676121862189E-2</v>
      </c>
      <c r="O50" s="79">
        <f t="shared" si="50"/>
        <v>7.5956461461313851E-2</v>
      </c>
      <c r="P50" s="79">
        <f t="shared" si="50"/>
        <v>4.1210329807093923E-2</v>
      </c>
      <c r="Q50" s="78">
        <f t="shared" si="50"/>
        <v>3.7429698356112429E-2</v>
      </c>
      <c r="R50" s="79">
        <f t="shared" si="50"/>
        <v>3.1367426021606422E-2</v>
      </c>
      <c r="S50" s="79">
        <f t="shared" si="50"/>
        <v>2.8749597447082571E-2</v>
      </c>
      <c r="T50" s="79">
        <f t="shared" si="50"/>
        <v>8.3334525325056127E-2</v>
      </c>
      <c r="U50" s="79">
        <f t="shared" si="50"/>
        <v>4.4270599166741635E-2</v>
      </c>
      <c r="V50" s="78">
        <f t="shared" si="50"/>
        <v>4.7169500400982875E-2</v>
      </c>
      <c r="W50" s="79">
        <f t="shared" ref="W50:X50" si="51">+W43/W8</f>
        <v>-7.8501546868778777E-2</v>
      </c>
      <c r="X50" s="79">
        <f t="shared" si="51"/>
        <v>-7.7778980995181116E-2</v>
      </c>
      <c r="Y50" s="79">
        <f t="shared" ref="Y50" si="52">+Y43/Y8</f>
        <v>-5.3569996524900437E-2</v>
      </c>
      <c r="Z50" s="26"/>
      <c r="AA50" s="26"/>
      <c r="AB50" s="26"/>
      <c r="AC50" s="26"/>
      <c r="AD50" s="26"/>
      <c r="AE50" s="26"/>
    </row>
    <row r="51" spans="2:31">
      <c r="B51" s="77" t="s">
        <v>7</v>
      </c>
      <c r="C51" s="79" t="s">
        <v>31</v>
      </c>
      <c r="D51" s="79" t="s">
        <v>31</v>
      </c>
      <c r="E51" s="79" t="s">
        <v>31</v>
      </c>
      <c r="F51" s="79" t="s">
        <v>31</v>
      </c>
      <c r="G51" s="78" t="s">
        <v>31</v>
      </c>
      <c r="H51" s="79" t="s">
        <v>31</v>
      </c>
      <c r="I51" s="79" t="s">
        <v>31</v>
      </c>
      <c r="J51" s="79" t="s">
        <v>31</v>
      </c>
      <c r="K51" s="79" t="s">
        <v>31</v>
      </c>
      <c r="L51" s="78" t="s">
        <v>31</v>
      </c>
      <c r="M51" s="79" t="s">
        <v>31</v>
      </c>
      <c r="N51" s="79" t="s">
        <v>31</v>
      </c>
      <c r="O51" s="79" t="s">
        <v>31</v>
      </c>
      <c r="P51" s="79" t="s">
        <v>31</v>
      </c>
      <c r="Q51" s="78" t="s">
        <v>31</v>
      </c>
      <c r="R51" s="79" t="s">
        <v>31</v>
      </c>
      <c r="S51" s="79" t="s">
        <v>31</v>
      </c>
      <c r="T51" s="79" t="s">
        <v>31</v>
      </c>
      <c r="U51" s="79" t="s">
        <v>31</v>
      </c>
      <c r="V51" s="78" t="s">
        <v>31</v>
      </c>
      <c r="W51" s="79" t="s">
        <v>31</v>
      </c>
      <c r="X51" s="79" t="s">
        <v>31</v>
      </c>
      <c r="Y51" s="79" t="s">
        <v>31</v>
      </c>
      <c r="Z51" s="26"/>
      <c r="AA51" s="26"/>
      <c r="AB51" s="26"/>
      <c r="AC51" s="26"/>
      <c r="AD51" s="26"/>
      <c r="AE51" s="26"/>
    </row>
    <row r="52" spans="2:31" s="15" customFormat="1">
      <c r="B52" s="80" t="s">
        <v>163</v>
      </c>
      <c r="C52" s="82">
        <f t="shared" ref="C52:V52" si="53">+C45/C10</f>
        <v>0.22978455630198158</v>
      </c>
      <c r="D52" s="82">
        <f t="shared" si="53"/>
        <v>0.22988413089687176</v>
      </c>
      <c r="E52" s="82">
        <f t="shared" si="53"/>
        <v>0.22329624637899026</v>
      </c>
      <c r="F52" s="82">
        <f t="shared" si="53"/>
        <v>0.20046146442438917</v>
      </c>
      <c r="G52" s="81">
        <f t="shared" si="53"/>
        <v>0.22057681188397033</v>
      </c>
      <c r="H52" s="82">
        <f t="shared" si="53"/>
        <v>0.24779446752518494</v>
      </c>
      <c r="I52" s="82">
        <f t="shared" si="53"/>
        <v>0.22852981749605444</v>
      </c>
      <c r="J52" s="82">
        <f t="shared" si="53"/>
        <v>0.17988247887824887</v>
      </c>
      <c r="K52" s="82">
        <f t="shared" si="53"/>
        <v>0.1968248151866937</v>
      </c>
      <c r="L52" s="81">
        <f t="shared" si="53"/>
        <v>0.21354234739321798</v>
      </c>
      <c r="M52" s="82">
        <f t="shared" si="53"/>
        <v>0.2304466145847559</v>
      </c>
      <c r="N52" s="82">
        <f t="shared" si="53"/>
        <v>0.19152335557250602</v>
      </c>
      <c r="O52" s="82">
        <f t="shared" si="53"/>
        <v>0.18665765051531974</v>
      </c>
      <c r="P52" s="82">
        <f t="shared" si="53"/>
        <v>0.17531768009053575</v>
      </c>
      <c r="Q52" s="81">
        <f t="shared" si="53"/>
        <v>0.1962351367964954</v>
      </c>
      <c r="R52" s="82">
        <f t="shared" si="53"/>
        <v>0.19992128445954901</v>
      </c>
      <c r="S52" s="82">
        <f t="shared" si="53"/>
        <v>0.17471575901891154</v>
      </c>
      <c r="T52" s="82">
        <f t="shared" si="53"/>
        <v>0.17930129663201358</v>
      </c>
      <c r="U52" s="82">
        <f t="shared" si="53"/>
        <v>0.17087589106091944</v>
      </c>
      <c r="V52" s="81">
        <f t="shared" si="53"/>
        <v>0.18139126008257839</v>
      </c>
      <c r="W52" s="82">
        <f t="shared" ref="W52:X52" si="54">+W45/W10</f>
        <v>0.14843502537516351</v>
      </c>
      <c r="X52" s="82">
        <f t="shared" si="54"/>
        <v>0.12695223828657026</v>
      </c>
      <c r="Y52" s="82">
        <f t="shared" ref="Y52" si="55">+Y45/Y10</f>
        <v>0.13521046048614149</v>
      </c>
      <c r="Z52" s="26"/>
      <c r="AA52" s="26"/>
      <c r="AB52" s="26"/>
      <c r="AC52" s="26"/>
      <c r="AD52" s="26"/>
      <c r="AE52" s="26"/>
    </row>
    <row r="53" spans="2:31">
      <c r="B53" s="77"/>
      <c r="C53" s="76"/>
      <c r="D53" s="76"/>
      <c r="E53" s="76"/>
      <c r="F53" s="76"/>
      <c r="G53" s="75"/>
      <c r="H53" s="76"/>
      <c r="I53" s="76"/>
      <c r="J53" s="76"/>
      <c r="K53" s="76"/>
      <c r="L53" s="75"/>
      <c r="M53" s="76"/>
      <c r="N53" s="76"/>
      <c r="O53" s="76"/>
      <c r="P53" s="76"/>
      <c r="Q53" s="75"/>
      <c r="R53" s="76"/>
      <c r="S53" s="76"/>
      <c r="T53" s="76"/>
      <c r="U53" s="76"/>
      <c r="V53" s="75"/>
      <c r="W53" s="76"/>
      <c r="X53" s="76"/>
      <c r="Y53" s="76"/>
      <c r="Z53" s="26"/>
      <c r="AA53" s="26"/>
      <c r="AB53" s="26"/>
      <c r="AC53" s="26"/>
      <c r="AD53" s="26"/>
      <c r="AE53" s="26"/>
    </row>
    <row r="54" spans="2:31">
      <c r="B54" s="74" t="s">
        <v>5</v>
      </c>
      <c r="C54" s="76"/>
      <c r="D54" s="76"/>
      <c r="E54" s="76"/>
      <c r="F54" s="76"/>
      <c r="G54" s="75"/>
      <c r="H54" s="76"/>
      <c r="I54" s="76"/>
      <c r="J54" s="76"/>
      <c r="K54" s="76"/>
      <c r="L54" s="75"/>
      <c r="M54" s="76"/>
      <c r="N54" s="76"/>
      <c r="O54" s="76"/>
      <c r="P54" s="76"/>
      <c r="Q54" s="75"/>
      <c r="R54" s="76"/>
      <c r="S54" s="76"/>
      <c r="T54" s="76"/>
      <c r="U54" s="76"/>
      <c r="V54" s="75"/>
      <c r="W54" s="76"/>
      <c r="X54" s="76"/>
      <c r="Y54" s="76"/>
      <c r="Z54" s="26"/>
      <c r="AA54" s="26"/>
      <c r="AB54" s="26"/>
      <c r="AC54" s="26"/>
      <c r="AD54" s="26"/>
      <c r="AE54" s="26"/>
    </row>
    <row r="55" spans="2:31">
      <c r="B55" s="77" t="s">
        <v>152</v>
      </c>
      <c r="C55" s="79" t="s">
        <v>31</v>
      </c>
      <c r="D55" s="79" t="s">
        <v>31</v>
      </c>
      <c r="E55" s="79" t="s">
        <v>31</v>
      </c>
      <c r="F55" s="79" t="s">
        <v>31</v>
      </c>
      <c r="G55" s="78" t="s">
        <v>31</v>
      </c>
      <c r="H55" s="79">
        <f t="shared" ref="H55:H59" si="56">IFERROR((H41-C41)/ABS(C41),"n/a")</f>
        <v>0.1746053933164167</v>
      </c>
      <c r="I55" s="79">
        <f t="shared" ref="I55:I59" si="57">IFERROR((I41-D41)/ABS(D41),"n/a")</f>
        <v>0.18614694577603444</v>
      </c>
      <c r="J55" s="79">
        <f t="shared" ref="J55:J59" si="58">IFERROR((J41-E41)/ABS(E41),"n/a")</f>
        <v>-0.16006409164466423</v>
      </c>
      <c r="K55" s="79">
        <f t="shared" ref="K55:K59" si="59">IFERROR((K41-F41)/ABS(F41),"n/a")</f>
        <v>7.3865363185087796E-2</v>
      </c>
      <c r="L55" s="78">
        <f t="shared" ref="L55:L59" si="60">IFERROR((L41-G41)/ABS(G41),"n/a")</f>
        <v>6.376686693942972E-2</v>
      </c>
      <c r="M55" s="79">
        <f t="shared" ref="M55:M59" si="61">IFERROR((M41-H41)/ABS(H41),"n/a")</f>
        <v>4.8259385040689148E-2</v>
      </c>
      <c r="N55" s="79">
        <f t="shared" ref="N55:N59" si="62">IFERROR((N41-I41)/ABS(I41),"n/a")</f>
        <v>-4.6640209300995078E-2</v>
      </c>
      <c r="O55" s="79">
        <f t="shared" ref="O55:O59" si="63">IFERROR((O41-J41)/ABS(J41),"n/a")</f>
        <v>9.0698219751944309E-2</v>
      </c>
      <c r="P55" s="79">
        <f t="shared" ref="P55:P59" si="64">IFERROR((P41-K41)/ABS(K41),"n/a")</f>
        <v>-4.3613872477918675E-2</v>
      </c>
      <c r="Q55" s="78">
        <f t="shared" ref="Q55:Y59" si="65">IFERROR((Q41-L41)/ABS(L41),"n/a")</f>
        <v>1.1503331373436393E-2</v>
      </c>
      <c r="R55" s="79">
        <f t="shared" si="65"/>
        <v>-7.5033838361787022E-2</v>
      </c>
      <c r="S55" s="79">
        <f t="shared" si="65"/>
        <v>6.9348362176199788E-2</v>
      </c>
      <c r="T55" s="79">
        <f t="shared" si="65"/>
        <v>6.0628246696649728E-2</v>
      </c>
      <c r="U55" s="79">
        <f t="shared" si="65"/>
        <v>1.988841281094892E-2</v>
      </c>
      <c r="V55" s="78">
        <f t="shared" si="65"/>
        <v>1.2303365143144042E-2</v>
      </c>
      <c r="W55" s="79">
        <f t="shared" si="65"/>
        <v>-8.8144634048478859E-2</v>
      </c>
      <c r="X55" s="79">
        <f t="shared" si="65"/>
        <v>-0.18472166242353455</v>
      </c>
      <c r="Y55" s="79">
        <f t="shared" si="65"/>
        <v>-0.12925952709661892</v>
      </c>
      <c r="Z55" s="26"/>
      <c r="AA55" s="26"/>
      <c r="AB55" s="26"/>
      <c r="AC55" s="26"/>
      <c r="AD55" s="26"/>
      <c r="AE55" s="26"/>
    </row>
    <row r="56" spans="2:31">
      <c r="B56" s="237" t="s">
        <v>129</v>
      </c>
      <c r="C56" s="79" t="s">
        <v>31</v>
      </c>
      <c r="D56" s="79" t="s">
        <v>31</v>
      </c>
      <c r="E56" s="79" t="s">
        <v>31</v>
      </c>
      <c r="F56" s="79" t="s">
        <v>31</v>
      </c>
      <c r="G56" s="78" t="s">
        <v>31</v>
      </c>
      <c r="H56" s="79">
        <f t="shared" si="56"/>
        <v>0.82437547312641912</v>
      </c>
      <c r="I56" s="79">
        <f t="shared" si="57"/>
        <v>-0.1012671294743088</v>
      </c>
      <c r="J56" s="79">
        <f t="shared" si="58"/>
        <v>-0.28925993914552262</v>
      </c>
      <c r="K56" s="79">
        <f t="shared" si="59"/>
        <v>7.1514716070924883E-2</v>
      </c>
      <c r="L56" s="78">
        <f t="shared" si="60"/>
        <v>1.1265409178672178E-2</v>
      </c>
      <c r="M56" s="79">
        <f t="shared" si="61"/>
        <v>-0.37060325566549651</v>
      </c>
      <c r="N56" s="79">
        <f t="shared" si="62"/>
        <v>1.1916726489589965E-2</v>
      </c>
      <c r="O56" s="79">
        <f t="shared" si="63"/>
        <v>0.40015567506368444</v>
      </c>
      <c r="P56" s="79">
        <f t="shared" si="64"/>
        <v>3.9297859092868211E-2</v>
      </c>
      <c r="Q56" s="78">
        <f t="shared" si="65"/>
        <v>1.2887638881749035E-2</v>
      </c>
      <c r="R56" s="79">
        <f t="shared" si="65"/>
        <v>0.55748263096506012</v>
      </c>
      <c r="S56" s="79">
        <f t="shared" si="65"/>
        <v>-0.35263904653802469</v>
      </c>
      <c r="T56" s="79">
        <f t="shared" si="65"/>
        <v>-0.27970384595946796</v>
      </c>
      <c r="U56" s="79">
        <f t="shared" si="65"/>
        <v>-0.32910896564436987</v>
      </c>
      <c r="V56" s="78">
        <f t="shared" si="65"/>
        <v>-0.19419714062001531</v>
      </c>
      <c r="W56" s="79">
        <f t="shared" si="65"/>
        <v>-0.49777625423288463</v>
      </c>
      <c r="X56" s="79">
        <f t="shared" si="65"/>
        <v>-6.7067023188529156E-3</v>
      </c>
      <c r="Y56" s="79">
        <f t="shared" si="65"/>
        <v>-0.13544992106647941</v>
      </c>
      <c r="Z56" s="26"/>
      <c r="AA56" s="26"/>
      <c r="AB56" s="26"/>
      <c r="AC56" s="26"/>
      <c r="AD56" s="26"/>
      <c r="AE56" s="26"/>
    </row>
    <row r="57" spans="2:31">
      <c r="B57" s="237" t="s">
        <v>130</v>
      </c>
      <c r="C57" s="79" t="s">
        <v>31</v>
      </c>
      <c r="D57" s="79" t="s">
        <v>31</v>
      </c>
      <c r="E57" s="79" t="s">
        <v>31</v>
      </c>
      <c r="F57" s="79" t="s">
        <v>31</v>
      </c>
      <c r="G57" s="78" t="s">
        <v>31</v>
      </c>
      <c r="H57" s="79" t="s">
        <v>188</v>
      </c>
      <c r="I57" s="79">
        <f t="shared" si="57"/>
        <v>2.2611207394569597</v>
      </c>
      <c r="J57" s="79">
        <f t="shared" si="58"/>
        <v>1.2230800487606666</v>
      </c>
      <c r="K57" s="79">
        <f t="shared" si="59"/>
        <v>0.35240384615384623</v>
      </c>
      <c r="L57" s="78">
        <f t="shared" si="60"/>
        <v>1.6951571520205253</v>
      </c>
      <c r="M57" s="79" t="s">
        <v>188</v>
      </c>
      <c r="N57" s="79">
        <f t="shared" si="62"/>
        <v>-0.61151461470327717</v>
      </c>
      <c r="O57" s="79">
        <f t="shared" si="63"/>
        <v>-5.867300310729278E-2</v>
      </c>
      <c r="P57" s="79">
        <f t="shared" si="64"/>
        <v>-5.830074653395096E-2</v>
      </c>
      <c r="Q57" s="78">
        <f t="shared" si="65"/>
        <v>-0.42464449336585941</v>
      </c>
      <c r="R57" s="79" t="s">
        <v>188</v>
      </c>
      <c r="S57" s="79">
        <f t="shared" si="65"/>
        <v>-0.10442316461468391</v>
      </c>
      <c r="T57" s="79">
        <f t="shared" si="65"/>
        <v>0.13126213592232938</v>
      </c>
      <c r="U57" s="79">
        <f t="shared" si="65"/>
        <v>0.11513778784447164</v>
      </c>
      <c r="V57" s="78">
        <f t="shared" si="65"/>
        <v>0.33205791106514992</v>
      </c>
      <c r="W57" s="79">
        <f t="shared" si="65"/>
        <v>-3.6754076555919615</v>
      </c>
      <c r="X57" s="79">
        <f t="shared" si="65"/>
        <v>-3.9256619144602873</v>
      </c>
      <c r="Y57" s="79">
        <f t="shared" si="65"/>
        <v>-1.687950566426365</v>
      </c>
      <c r="Z57" s="26"/>
      <c r="AA57" s="26"/>
      <c r="AB57" s="26"/>
      <c r="AC57" s="26"/>
      <c r="AD57" s="26"/>
      <c r="AE57" s="26"/>
    </row>
    <row r="58" spans="2:31">
      <c r="B58" s="77" t="s">
        <v>153</v>
      </c>
      <c r="C58" s="79" t="s">
        <v>31</v>
      </c>
      <c r="D58" s="79" t="s">
        <v>31</v>
      </c>
      <c r="E58" s="79" t="s">
        <v>31</v>
      </c>
      <c r="F58" s="79" t="s">
        <v>31</v>
      </c>
      <c r="G58" s="78" t="s">
        <v>31</v>
      </c>
      <c r="H58" s="79">
        <f t="shared" si="56"/>
        <v>5.3609900295610979E-3</v>
      </c>
      <c r="I58" s="79">
        <f t="shared" si="57"/>
        <v>1.1294917287220705E-2</v>
      </c>
      <c r="J58" s="79">
        <f t="shared" si="58"/>
        <v>0.25899700708080903</v>
      </c>
      <c r="K58" s="79">
        <f t="shared" si="59"/>
        <v>-8.3862309887958147E-2</v>
      </c>
      <c r="L58" s="78">
        <f t="shared" si="60"/>
        <v>6.0111846233445967E-2</v>
      </c>
      <c r="M58" s="79">
        <f t="shared" si="61"/>
        <v>5.58382026999793E-2</v>
      </c>
      <c r="N58" s="79">
        <f t="shared" si="62"/>
        <v>-0.21890006571298556</v>
      </c>
      <c r="O58" s="79">
        <f t="shared" si="63"/>
        <v>-0.19980790069943868</v>
      </c>
      <c r="P58" s="79">
        <f t="shared" si="64"/>
        <v>-5.4320696499813088E-2</v>
      </c>
      <c r="Q58" s="78">
        <f t="shared" si="65"/>
        <v>-0.10143654432907601</v>
      </c>
      <c r="R58" s="79">
        <f t="shared" si="65"/>
        <v>-0.25638221250033272</v>
      </c>
      <c r="S58" s="79">
        <f t="shared" si="65"/>
        <v>-1.175689966201506E-2</v>
      </c>
      <c r="T58" s="79">
        <f t="shared" si="65"/>
        <v>0.11960917133649471</v>
      </c>
      <c r="U58" s="79">
        <f t="shared" si="65"/>
        <v>0.26139392696702468</v>
      </c>
      <c r="V58" s="78">
        <f t="shared" si="65"/>
        <v>5.1425472410383068E-2</v>
      </c>
      <c r="W58" s="79">
        <f t="shared" si="65"/>
        <v>-4.0234234998653149E-4</v>
      </c>
      <c r="X58" s="79">
        <f t="shared" si="65"/>
        <v>-1.9756527441899006E-2</v>
      </c>
      <c r="Y58" s="79">
        <f t="shared" si="65"/>
        <v>-8.4168803916997478E-2</v>
      </c>
      <c r="Z58" s="26"/>
      <c r="AA58" s="26"/>
      <c r="AB58" s="26"/>
      <c r="AC58" s="26"/>
      <c r="AD58" s="26"/>
      <c r="AE58" s="26"/>
    </row>
    <row r="59" spans="2:31">
      <c r="B59" s="80" t="s">
        <v>154</v>
      </c>
      <c r="C59" s="82" t="s">
        <v>31</v>
      </c>
      <c r="D59" s="82" t="s">
        <v>31</v>
      </c>
      <c r="E59" s="82" t="s">
        <v>31</v>
      </c>
      <c r="F59" s="82" t="s">
        <v>31</v>
      </c>
      <c r="G59" s="81" t="s">
        <v>31</v>
      </c>
      <c r="H59" s="82">
        <f t="shared" si="56"/>
        <v>0.30486990510148465</v>
      </c>
      <c r="I59" s="82">
        <f t="shared" si="57"/>
        <v>0.18833705528794456</v>
      </c>
      <c r="J59" s="82">
        <f t="shared" si="58"/>
        <v>-0.13902834192871191</v>
      </c>
      <c r="K59" s="82">
        <f t="shared" si="59"/>
        <v>7.3986622029583685E-2</v>
      </c>
      <c r="L59" s="81">
        <f t="shared" si="60"/>
        <v>0.10297884719914881</v>
      </c>
      <c r="M59" s="82">
        <f t="shared" si="61"/>
        <v>-9.6248650171368733E-3</v>
      </c>
      <c r="N59" s="82">
        <f t="shared" si="62"/>
        <v>-0.1069821860294158</v>
      </c>
      <c r="O59" s="82">
        <f t="shared" si="63"/>
        <v>0.11388303582077693</v>
      </c>
      <c r="P59" s="82">
        <f t="shared" si="64"/>
        <v>-5.3181456304733712E-2</v>
      </c>
      <c r="Q59" s="81">
        <f t="shared" si="65"/>
        <v>-1.9728996989009817E-2</v>
      </c>
      <c r="R59" s="82">
        <f t="shared" si="65"/>
        <v>-6.3259694699914895E-2</v>
      </c>
      <c r="S59" s="82">
        <f t="shared" si="65"/>
        <v>-2.9681503553661121E-3</v>
      </c>
      <c r="T59" s="82">
        <f t="shared" si="65"/>
        <v>3.4906754706879761E-2</v>
      </c>
      <c r="U59" s="82">
        <f t="shared" si="65"/>
        <v>2.1157005549590293E-2</v>
      </c>
      <c r="V59" s="81">
        <f t="shared" si="65"/>
        <v>-6.6798933369584474E-3</v>
      </c>
      <c r="W59" s="82">
        <f t="shared" si="65"/>
        <v>-0.21171481204072987</v>
      </c>
      <c r="X59" s="82">
        <f t="shared" si="65"/>
        <v>-0.26184108008791446</v>
      </c>
      <c r="Y59" s="82">
        <f t="shared" si="65"/>
        <v>-0.23508820334189814</v>
      </c>
      <c r="Z59" s="26"/>
      <c r="AA59" s="26"/>
      <c r="AB59" s="26"/>
      <c r="AC59" s="26"/>
      <c r="AD59" s="26"/>
      <c r="AE59" s="26"/>
    </row>
    <row r="61" spans="2:31" ht="14.25">
      <c r="B61" s="31" t="s">
        <v>55</v>
      </c>
      <c r="C61" s="31">
        <f>'Non-GAAP Financial Measures'!$B$57</f>
        <v>43769</v>
      </c>
      <c r="D61" s="27"/>
      <c r="E61" s="27"/>
      <c r="G61" s="27"/>
      <c r="H61" s="27"/>
      <c r="I61" s="27"/>
      <c r="L61" s="27"/>
      <c r="M61" s="27"/>
      <c r="N61" s="27"/>
      <c r="O61" s="27"/>
      <c r="P61" s="27"/>
      <c r="Q61" s="27"/>
      <c r="R61" s="27"/>
      <c r="S61" s="27"/>
      <c r="T61" s="27"/>
      <c r="U61" s="27"/>
      <c r="V61" s="27"/>
      <c r="W61" s="27"/>
      <c r="X61" s="27"/>
      <c r="Y61" s="27"/>
    </row>
    <row r="62" spans="2:31" ht="15.75">
      <c r="B62" s="63"/>
      <c r="C62" s="27"/>
      <c r="D62" s="27"/>
      <c r="E62" s="27"/>
      <c r="G62" s="27"/>
      <c r="H62" s="27"/>
      <c r="I62" s="27"/>
      <c r="L62" s="27"/>
      <c r="M62" s="27"/>
      <c r="N62" s="27"/>
      <c r="O62" s="27"/>
      <c r="P62" s="27"/>
      <c r="Q62" s="27"/>
      <c r="R62" s="27"/>
      <c r="S62" s="27"/>
      <c r="T62" s="27"/>
      <c r="U62" s="27"/>
      <c r="V62" s="27"/>
      <c r="W62" s="27"/>
      <c r="X62" s="27"/>
      <c r="Y62" s="27"/>
    </row>
    <row r="63" spans="2:31">
      <c r="C63" s="27"/>
      <c r="D63" s="27"/>
      <c r="E63" s="27"/>
      <c r="G63" s="27"/>
      <c r="H63" s="27"/>
      <c r="I63" s="27"/>
      <c r="L63" s="27"/>
      <c r="M63" s="27"/>
      <c r="N63" s="27"/>
      <c r="O63" s="27"/>
      <c r="P63" s="27"/>
      <c r="Q63" s="27"/>
      <c r="R63" s="27"/>
      <c r="S63" s="27"/>
      <c r="T63" s="27"/>
      <c r="U63" s="27"/>
      <c r="V63" s="27"/>
      <c r="W63" s="27"/>
      <c r="X63" s="27"/>
      <c r="Y63" s="27"/>
    </row>
    <row r="64" spans="2:31">
      <c r="C64" s="27"/>
      <c r="D64" s="27"/>
      <c r="E64" s="27"/>
      <c r="G64" s="27"/>
      <c r="H64" s="27"/>
      <c r="I64" s="27"/>
      <c r="L64" s="27"/>
      <c r="M64" s="27"/>
      <c r="N64" s="27"/>
      <c r="O64" s="27"/>
      <c r="P64" s="27"/>
      <c r="Q64" s="27"/>
      <c r="R64" s="27"/>
      <c r="S64" s="27"/>
      <c r="T64" s="27"/>
      <c r="U64" s="27"/>
      <c r="V64" s="27"/>
      <c r="W64" s="27"/>
      <c r="X64" s="27"/>
      <c r="Y64" s="27"/>
    </row>
    <row r="65" spans="3:25">
      <c r="C65" s="27"/>
      <c r="D65" s="27"/>
      <c r="E65" s="27"/>
      <c r="G65" s="27"/>
      <c r="H65" s="27"/>
      <c r="I65" s="27"/>
      <c r="L65" s="27"/>
      <c r="M65" s="27"/>
      <c r="N65" s="27"/>
      <c r="O65" s="27"/>
      <c r="P65" s="27"/>
      <c r="Q65" s="27"/>
      <c r="R65" s="27"/>
      <c r="S65" s="27"/>
      <c r="T65" s="27"/>
      <c r="U65" s="27"/>
      <c r="V65" s="27"/>
      <c r="W65" s="27"/>
      <c r="X65" s="27"/>
      <c r="Y65" s="27"/>
    </row>
    <row r="66" spans="3:25">
      <c r="C66" s="27"/>
      <c r="D66" s="27"/>
      <c r="E66" s="27"/>
      <c r="G66" s="27"/>
      <c r="H66" s="27"/>
      <c r="I66" s="27"/>
      <c r="L66" s="27"/>
      <c r="M66" s="27"/>
      <c r="N66" s="27"/>
      <c r="O66" s="27"/>
      <c r="P66" s="27"/>
      <c r="Q66" s="27"/>
      <c r="R66" s="27"/>
      <c r="S66" s="27"/>
      <c r="T66" s="27"/>
      <c r="U66" s="27"/>
      <c r="V66" s="27"/>
      <c r="W66" s="27"/>
      <c r="X66" s="27"/>
      <c r="Y66" s="27"/>
    </row>
  </sheetData>
  <pageMargins left="0.7" right="0.7" top="0.75" bottom="0.75" header="0.3" footer="0.3"/>
  <pageSetup scale="47" orientation="portrait" r:id="rId1"/>
  <headerFooter>
    <oddHeader>&amp;A</oddHeader>
    <oddFooter>&amp;L&amp;"-,Bold"Sabre Confidential&amp;C&amp;D&amp;RPage &amp;P</oddFooter>
  </headerFooter>
  <ignoredErrors>
    <ignoredError sqref="G5:Q9 G19:Q23 H13:Q17 G40:Q44 H34:Q38 G4:L4 M4:Q4 G18:Q18 G11:Q12 G25:Q29 G31:Q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theme="3" tint="-0.499984740745262"/>
  </sheetPr>
  <dimension ref="A2:Y69"/>
  <sheetViews>
    <sheetView showGridLines="0" zoomScaleNormal="100" zoomScaleSheetLayoutView="115"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3" style="3" bestFit="1" customWidth="1"/>
    <col min="3" max="3" width="13.85546875" style="3" hidden="1" customWidth="1" outlineLevel="1"/>
    <col min="4" max="5" width="10.7109375" style="33" hidden="1" customWidth="1" outlineLevel="1"/>
    <col min="6" max="6" width="10.7109375" style="3" hidden="1" customWidth="1" outlineLevel="1"/>
    <col min="7" max="7" width="10.7109375" style="3" customWidth="1" collapsed="1"/>
    <col min="8" max="11" width="10.7109375" style="3" hidden="1" customWidth="1" outlineLevel="1"/>
    <col min="12" max="12" width="10.7109375" style="3" customWidth="1" collapsed="1"/>
    <col min="13" max="16" width="10.7109375" style="3" hidden="1" customWidth="1" outlineLevel="1"/>
    <col min="17" max="17" width="10.7109375" style="3" customWidth="1" collapsed="1"/>
    <col min="18" max="21" width="10.7109375" style="3" customWidth="1" outlineLevel="1"/>
    <col min="22" max="25" width="10.7109375" style="3" customWidth="1"/>
    <col min="26" max="33" width="9.140625" style="3"/>
    <col min="34" max="34" width="9.140625" style="3" customWidth="1"/>
    <col min="35" max="16384" width="9.140625" style="3"/>
  </cols>
  <sheetData>
    <row r="2" spans="1:25" ht="26.25">
      <c r="B2" s="88" t="s">
        <v>40</v>
      </c>
      <c r="H2" s="33"/>
      <c r="M2" s="33"/>
      <c r="N2" s="33"/>
      <c r="O2" s="33"/>
      <c r="P2" s="33"/>
      <c r="R2" s="33"/>
      <c r="S2" s="33"/>
      <c r="T2" s="33"/>
      <c r="U2" s="33"/>
      <c r="W2" s="33"/>
      <c r="X2" s="33"/>
      <c r="Y2" s="33"/>
    </row>
    <row r="3" spans="1:25">
      <c r="B3" s="6" t="s">
        <v>21</v>
      </c>
      <c r="H3" s="33"/>
      <c r="M3" s="33"/>
      <c r="N3" s="33"/>
      <c r="O3" s="33"/>
      <c r="P3" s="33"/>
      <c r="R3" s="33"/>
      <c r="S3" s="33"/>
      <c r="T3" s="33"/>
      <c r="U3" s="33"/>
      <c r="W3" s="33"/>
      <c r="X3" s="33"/>
      <c r="Y3" s="33"/>
    </row>
    <row r="4" spans="1:25" ht="15">
      <c r="B4" s="62"/>
      <c r="C4" s="90" t="s">
        <v>63</v>
      </c>
      <c r="D4" s="90" t="s">
        <v>67</v>
      </c>
      <c r="E4" s="90" t="s">
        <v>69</v>
      </c>
      <c r="F4" s="35" t="s">
        <v>72</v>
      </c>
      <c r="G4" s="34" t="s">
        <v>73</v>
      </c>
      <c r="H4" s="90" t="s">
        <v>77</v>
      </c>
      <c r="I4" s="90" t="s">
        <v>82</v>
      </c>
      <c r="J4" s="90" t="s">
        <v>108</v>
      </c>
      <c r="K4" s="90" t="s">
        <v>112</v>
      </c>
      <c r="L4" s="34" t="s">
        <v>113</v>
      </c>
      <c r="M4" s="90" t="s">
        <v>119</v>
      </c>
      <c r="N4" s="90" t="s">
        <v>121</v>
      </c>
      <c r="O4" s="90" t="s">
        <v>139</v>
      </c>
      <c r="P4" s="90" t="s">
        <v>140</v>
      </c>
      <c r="Q4" s="322">
        <v>2017</v>
      </c>
      <c r="R4" s="90" t="s">
        <v>165</v>
      </c>
      <c r="S4" s="90" t="s">
        <v>189</v>
      </c>
      <c r="T4" s="90" t="s">
        <v>193</v>
      </c>
      <c r="U4" s="90" t="s">
        <v>196</v>
      </c>
      <c r="V4" s="322">
        <v>2018</v>
      </c>
      <c r="W4" s="35" t="s">
        <v>210</v>
      </c>
      <c r="X4" s="35" t="s">
        <v>216</v>
      </c>
      <c r="Y4" s="35" t="s">
        <v>218</v>
      </c>
    </row>
    <row r="5" spans="1:25">
      <c r="B5" s="91" t="s">
        <v>0</v>
      </c>
      <c r="C5" s="65"/>
      <c r="D5" s="65"/>
      <c r="E5" s="65"/>
      <c r="F5" s="65"/>
      <c r="G5" s="64"/>
      <c r="H5" s="65"/>
      <c r="I5" s="65"/>
      <c r="L5" s="64"/>
      <c r="M5" s="65"/>
      <c r="N5" s="65"/>
      <c r="O5" s="65"/>
      <c r="P5" s="65"/>
      <c r="Q5" s="64"/>
      <c r="R5" s="65"/>
      <c r="S5" s="65"/>
      <c r="T5" s="65"/>
      <c r="U5" s="65"/>
      <c r="V5" s="64"/>
      <c r="W5" s="65"/>
      <c r="X5" s="65"/>
      <c r="Y5" s="65"/>
    </row>
    <row r="6" spans="1:25">
      <c r="B6" s="92" t="s">
        <v>26</v>
      </c>
      <c r="C6" s="279">
        <f>'Segment Detail'!C22</f>
        <v>507.93</v>
      </c>
      <c r="D6" s="279">
        <f>'Segment Detail'!D22</f>
        <v>494.51499999999999</v>
      </c>
      <c r="E6" s="279">
        <f>'Segment Detail'!E22</f>
        <v>569.18999999999994</v>
      </c>
      <c r="F6" s="279">
        <f>'Segment Detail'!F22</f>
        <v>531.15699999999993</v>
      </c>
      <c r="G6" s="66">
        <f>SUM(C6:F6)</f>
        <v>2102.7919999999995</v>
      </c>
      <c r="H6" s="279">
        <f>'Segment Detail'!H22</f>
        <v>625.476</v>
      </c>
      <c r="I6" s="279">
        <f>'Segment Detail'!I22</f>
        <v>597.91</v>
      </c>
      <c r="J6" s="279">
        <f>'Segment Detail'!J22</f>
        <v>582.36410000000001</v>
      </c>
      <c r="K6" s="279">
        <f>'Segment Detail'!K22</f>
        <v>569.09900000000005</v>
      </c>
      <c r="L6" s="66">
        <f>SUM(H6:K6)</f>
        <v>2374.8490999999999</v>
      </c>
      <c r="M6" s="279">
        <f>'Segment Detail'!M22</f>
        <v>663.47699999999998</v>
      </c>
      <c r="N6" s="279">
        <f>'Segment Detail'!N22</f>
        <v>635.61500000000001</v>
      </c>
      <c r="O6" s="279">
        <f>'Segment Detail'!O22</f>
        <v>632.34899999999993</v>
      </c>
      <c r="P6" s="279">
        <f>'Segment Detail'!P22</f>
        <v>619.029</v>
      </c>
      <c r="Q6" s="66">
        <f>'Segment Detail'!Q22</f>
        <v>2550.4700000000003</v>
      </c>
      <c r="R6" s="279">
        <f>'Segment Detail'!R22</f>
        <v>721.13599999999997</v>
      </c>
      <c r="S6" s="279">
        <f>'Segment Detail'!S22</f>
        <v>719.68499999999995</v>
      </c>
      <c r="T6" s="279">
        <f>'Segment Detail'!T22</f>
        <v>700.19600000000003</v>
      </c>
      <c r="U6" s="279">
        <f>'Segment Detail'!U22</f>
        <v>665.17623461000028</v>
      </c>
      <c r="V6" s="66">
        <f>'Segment Detail'!V22</f>
        <v>2806.1932346100002</v>
      </c>
      <c r="W6" s="279">
        <f>'Segment Detail'!W22</f>
        <v>773.96799999999996</v>
      </c>
      <c r="X6" s="279">
        <f>'Segment Detail'!X22</f>
        <v>724.63200000000006</v>
      </c>
      <c r="Y6" s="279">
        <f>'Segment Detail'!Y22</f>
        <v>711.00300000000004</v>
      </c>
    </row>
    <row r="7" spans="1:25">
      <c r="A7" s="10"/>
      <c r="B7" s="93" t="s">
        <v>129</v>
      </c>
      <c r="C7" s="280">
        <f>'Segment Detail'!C44</f>
        <v>166.96</v>
      </c>
      <c r="D7" s="280">
        <f>'Segment Detail'!D44</f>
        <v>176.10499999999999</v>
      </c>
      <c r="E7" s="280">
        <f>'Segment Detail'!E44</f>
        <v>177.62299999999999</v>
      </c>
      <c r="F7" s="280">
        <f>'Segment Detail'!F44</f>
        <v>192.22</v>
      </c>
      <c r="G7" s="66">
        <f>'Segment Detail'!G44</f>
        <v>712.90800000000002</v>
      </c>
      <c r="H7" s="280">
        <f>'Segment Detail'!H44</f>
        <v>186.673</v>
      </c>
      <c r="I7" s="280">
        <f>'Segment Detail'!I44</f>
        <v>195.58099999999999</v>
      </c>
      <c r="J7" s="280">
        <f>'Segment Detail'!J44</f>
        <v>202.828</v>
      </c>
      <c r="K7" s="280">
        <f>'Segment Detail'!K44</f>
        <v>209.55500000000001</v>
      </c>
      <c r="L7" s="66">
        <f>'Segment Detail'!L44</f>
        <v>794.63699999999994</v>
      </c>
      <c r="M7" s="280">
        <f>'Segment Detail'!M44</f>
        <v>193.613</v>
      </c>
      <c r="N7" s="280">
        <f>'Segment Detail'!N44</f>
        <v>209.874</v>
      </c>
      <c r="O7" s="280">
        <f>'Segment Detail'!O44</f>
        <v>207.12100000000001</v>
      </c>
      <c r="P7" s="280">
        <f>'Segment Detail'!P44</f>
        <v>205.40100000000001</v>
      </c>
      <c r="Q7" s="66">
        <f>'Segment Detail'!Q44</f>
        <v>816.00900000000001</v>
      </c>
      <c r="R7" s="280">
        <f>'Segment Detail'!R44</f>
        <v>206.60300000000001</v>
      </c>
      <c r="S7" s="280">
        <f>'Segment Detail'!S44</f>
        <v>204.822</v>
      </c>
      <c r="T7" s="280">
        <f>'Segment Detail'!T44</f>
        <v>209.38800000000001</v>
      </c>
      <c r="U7" s="280">
        <f>'Segment Detail'!U44</f>
        <v>201.935</v>
      </c>
      <c r="V7" s="66">
        <f>'Segment Detail'!V44</f>
        <v>822.74800000000005</v>
      </c>
      <c r="W7" s="280">
        <f>'Segment Detail'!W44</f>
        <v>212.92699999999999</v>
      </c>
      <c r="X7" s="280">
        <f>'Segment Detail'!X44</f>
        <v>211.833</v>
      </c>
      <c r="Y7" s="280">
        <f>'Segment Detail'!Y44</f>
        <v>208.02799999999999</v>
      </c>
    </row>
    <row r="8" spans="1:25">
      <c r="A8" s="10"/>
      <c r="B8" s="93" t="s">
        <v>130</v>
      </c>
      <c r="C8" s="280">
        <f>'Segment Detail'!C66</f>
        <v>37.94</v>
      </c>
      <c r="D8" s="280">
        <f>'Segment Detail'!D66</f>
        <v>40.527000000000001</v>
      </c>
      <c r="E8" s="280">
        <f>'Segment Detail'!E66</f>
        <v>41.354999999999997</v>
      </c>
      <c r="F8" s="280">
        <f>'Segment Detail'!F66</f>
        <v>39.356000000000002</v>
      </c>
      <c r="G8" s="66">
        <f>'Segment Detail'!G66</f>
        <v>159.178</v>
      </c>
      <c r="H8" s="280">
        <f>'Segment Detail'!H66</f>
        <v>51.707000000000001</v>
      </c>
      <c r="I8" s="280">
        <f>'Segment Detail'!I66</f>
        <v>56.588000000000001</v>
      </c>
      <c r="J8" s="280">
        <f>'Segment Detail'!J66</f>
        <v>59.563000000000002</v>
      </c>
      <c r="K8" s="280">
        <f>'Segment Detail'!K66</f>
        <v>56.811</v>
      </c>
      <c r="L8" s="66">
        <f>'Segment Detail'!L66</f>
        <v>224.66900000000001</v>
      </c>
      <c r="M8" s="280">
        <f>'Segment Detail'!M66</f>
        <v>64.363</v>
      </c>
      <c r="N8" s="280">
        <f>'Segment Detail'!N66</f>
        <v>61.905999999999999</v>
      </c>
      <c r="O8" s="280">
        <f>'Segment Detail'!O66</f>
        <v>67.802000000000007</v>
      </c>
      <c r="P8" s="280">
        <f>'Segment Detail'!P66</f>
        <v>64.28</v>
      </c>
      <c r="Q8" s="66">
        <f>'Segment Detail'!Q66</f>
        <v>258.351</v>
      </c>
      <c r="R8" s="280">
        <f>'Segment Detail'!R66</f>
        <v>68.128</v>
      </c>
      <c r="S8" s="280">
        <f>'Segment Detail'!S66</f>
        <v>68.313999999999993</v>
      </c>
      <c r="T8" s="280">
        <f>'Segment Detail'!T66</f>
        <v>69.911000000000001</v>
      </c>
      <c r="U8" s="280">
        <f>'Segment Detail'!U66</f>
        <v>66.725999999999999</v>
      </c>
      <c r="V8" s="66">
        <f>'Segment Detail'!V66</f>
        <v>273.07900000000001</v>
      </c>
      <c r="W8" s="280">
        <f>'Segment Detail'!W66</f>
        <v>72.831000000000003</v>
      </c>
      <c r="X8" s="280">
        <f>'Segment Detail'!X66</f>
        <v>73.876000000000005</v>
      </c>
      <c r="Y8" s="280">
        <f>'Segment Detail'!Y66</f>
        <v>74.817999999999998</v>
      </c>
    </row>
    <row r="9" spans="1:25">
      <c r="A9" s="10"/>
      <c r="B9" s="93" t="s">
        <v>4</v>
      </c>
      <c r="C9" s="280">
        <f>'Segment Detail'!C86</f>
        <v>-2.4820000000000002</v>
      </c>
      <c r="D9" s="280">
        <f>'Segment Detail'!D86</f>
        <v>-4.056</v>
      </c>
      <c r="E9" s="280">
        <f>'Segment Detail'!E86</f>
        <v>-3.1659999999999999</v>
      </c>
      <c r="F9" s="280">
        <f>'Segment Detail'!F86</f>
        <v>-4.2779999999999987</v>
      </c>
      <c r="G9" s="66">
        <f>SUM(C9:F9)</f>
        <v>-13.981999999999999</v>
      </c>
      <c r="H9" s="280">
        <f>'Segment Detail'!H86</f>
        <v>-4.3129999999999997</v>
      </c>
      <c r="I9" s="280">
        <f>'Segment Detail'!I86</f>
        <v>-4.8369999999999997</v>
      </c>
      <c r="J9" s="280">
        <f>'Segment Detail'!J86</f>
        <v>-5.774</v>
      </c>
      <c r="K9" s="280">
        <f>'Segment Detail'!K86</f>
        <v>-5.8440000000000003</v>
      </c>
      <c r="L9" s="66">
        <f>SUM(H9:K9)</f>
        <v>-20.768000000000001</v>
      </c>
      <c r="M9" s="280">
        <f>'Segment Detail'!M86</f>
        <v>-6.1</v>
      </c>
      <c r="N9" s="280">
        <f>'Segment Detail'!N86</f>
        <v>-6.7320000000000002</v>
      </c>
      <c r="O9" s="280">
        <f>'Segment Detail'!O86</f>
        <v>-6.6660000000000004</v>
      </c>
      <c r="P9" s="280">
        <f>'Segment Detail'!P86</f>
        <v>-6.847999999999999</v>
      </c>
      <c r="Q9" s="66">
        <f>'Segment Detail'!Q86</f>
        <v>-26.346</v>
      </c>
      <c r="R9" s="280">
        <f>'Segment Detail'!R86</f>
        <v>-7.4980000000000002</v>
      </c>
      <c r="S9" s="280">
        <f>'Segment Detail'!S86</f>
        <v>-8.4450000000000003</v>
      </c>
      <c r="T9" s="280">
        <f>'Segment Detail'!T86</f>
        <v>-9.2119999999999997</v>
      </c>
      <c r="U9" s="280">
        <f>'Segment Detail'!U86</f>
        <v>-9.909353270000004</v>
      </c>
      <c r="V9" s="66">
        <f>'Segment Detail'!V86</f>
        <v>-35.064353270000005</v>
      </c>
      <c r="W9" s="280">
        <f>'Segment Detail'!W86</f>
        <v>-10.36450593</v>
      </c>
      <c r="X9" s="280">
        <f>'Segment Detail'!X86</f>
        <v>-10.335000000000001</v>
      </c>
      <c r="Y9" s="280">
        <f>'Segment Detail'!Y86</f>
        <v>-9.65</v>
      </c>
    </row>
    <row r="10" spans="1:25">
      <c r="A10" s="10"/>
      <c r="B10" s="94" t="s">
        <v>61</v>
      </c>
      <c r="C10" s="95">
        <f>SUM(C6:C9)</f>
        <v>710.34799999999996</v>
      </c>
      <c r="D10" s="95">
        <f t="shared" ref="D10:Q10" si="0">SUM(D6:D9)</f>
        <v>707.09100000000001</v>
      </c>
      <c r="E10" s="95">
        <f t="shared" si="0"/>
        <v>785.00199999999984</v>
      </c>
      <c r="F10" s="96">
        <f t="shared" si="0"/>
        <v>758.45499999999993</v>
      </c>
      <c r="G10" s="106">
        <f t="shared" si="0"/>
        <v>2960.8959999999993</v>
      </c>
      <c r="H10" s="96">
        <f t="shared" si="0"/>
        <v>859.54300000000001</v>
      </c>
      <c r="I10" s="95">
        <f t="shared" si="0"/>
        <v>845.24199999999996</v>
      </c>
      <c r="J10" s="95">
        <f t="shared" si="0"/>
        <v>838.98109999999997</v>
      </c>
      <c r="K10" s="95">
        <f t="shared" si="0"/>
        <v>829.62099999999998</v>
      </c>
      <c r="L10" s="106">
        <f t="shared" si="0"/>
        <v>3373.3870999999999</v>
      </c>
      <c r="M10" s="96">
        <f t="shared" si="0"/>
        <v>915.35299999999995</v>
      </c>
      <c r="N10" s="96">
        <f t="shared" si="0"/>
        <v>900.66300000000001</v>
      </c>
      <c r="O10" s="96">
        <f t="shared" si="0"/>
        <v>900.60599999999988</v>
      </c>
      <c r="P10" s="96">
        <f t="shared" si="0"/>
        <v>881.86200000000008</v>
      </c>
      <c r="Q10" s="106">
        <f t="shared" si="0"/>
        <v>3598.4840000000004</v>
      </c>
      <c r="R10" s="96">
        <f t="shared" ref="R10:S10" si="1">SUM(R6:R9)</f>
        <v>988.36900000000003</v>
      </c>
      <c r="S10" s="96">
        <f t="shared" si="1"/>
        <v>984.37599999999986</v>
      </c>
      <c r="T10" s="96">
        <f t="shared" ref="T10:V10" si="2">SUM(T6:T9)</f>
        <v>970.28300000000013</v>
      </c>
      <c r="U10" s="96">
        <f t="shared" si="2"/>
        <v>923.92788134000034</v>
      </c>
      <c r="V10" s="106">
        <f t="shared" si="2"/>
        <v>3866.9558813400004</v>
      </c>
      <c r="W10" s="96">
        <f t="shared" ref="W10:X10" si="3">SUM(W6:W9)</f>
        <v>1049.3614940699999</v>
      </c>
      <c r="X10" s="96">
        <f t="shared" si="3"/>
        <v>1000.006</v>
      </c>
      <c r="Y10" s="96">
        <f t="shared" ref="Y10" si="4">SUM(Y6:Y9)</f>
        <v>984.19900000000007</v>
      </c>
    </row>
    <row r="11" spans="1:25">
      <c r="A11" s="10"/>
      <c r="B11" s="97" t="s">
        <v>27</v>
      </c>
      <c r="C11" s="79" t="s">
        <v>31</v>
      </c>
      <c r="D11" s="79" t="s">
        <v>31</v>
      </c>
      <c r="E11" s="79" t="s">
        <v>31</v>
      </c>
      <c r="F11" s="79" t="s">
        <v>31</v>
      </c>
      <c r="G11" s="78" t="s">
        <v>31</v>
      </c>
      <c r="H11" s="99">
        <f t="shared" ref="H11:N15" si="5">IFERROR((H6-C6)/ABS(C6),"n/a")</f>
        <v>0.23142165258992378</v>
      </c>
      <c r="I11" s="99">
        <f t="shared" si="5"/>
        <v>0.20908364761432915</v>
      </c>
      <c r="J11" s="99">
        <f t="shared" si="5"/>
        <v>2.314534689646703E-2</v>
      </c>
      <c r="K11" s="99">
        <f t="shared" si="5"/>
        <v>7.1432740225583255E-2</v>
      </c>
      <c r="L11" s="98">
        <f t="shared" si="5"/>
        <v>0.12937898755559299</v>
      </c>
      <c r="M11" s="99">
        <f t="shared" si="5"/>
        <v>6.0755328741630338E-2</v>
      </c>
      <c r="N11" s="99">
        <f t="shared" si="5"/>
        <v>6.3061330300546975E-2</v>
      </c>
      <c r="O11" s="99">
        <f t="shared" ref="O11:O15" si="6">IFERROR((O6-J6)/ABS(J6),"n/a")</f>
        <v>8.583101190475155E-2</v>
      </c>
      <c r="P11" s="99">
        <f t="shared" ref="P11:P15" si="7">IFERROR((P6-K6)/ABS(K6),"n/a")</f>
        <v>8.7735174372121458E-2</v>
      </c>
      <c r="Q11" s="98">
        <f t="shared" ref="Q11:Y15" si="8">IFERROR((Q6-L6)/ABS(L6),"n/a")</f>
        <v>7.3950340676382495E-2</v>
      </c>
      <c r="R11" s="99">
        <f t="shared" si="8"/>
        <v>8.6904293592694234E-2</v>
      </c>
      <c r="S11" s="99">
        <f t="shared" si="8"/>
        <v>0.13226560103207119</v>
      </c>
      <c r="T11" s="99">
        <f t="shared" si="8"/>
        <v>0.10729359894615173</v>
      </c>
      <c r="U11" s="99">
        <f t="shared" si="8"/>
        <v>7.4547774999233124E-2</v>
      </c>
      <c r="V11" s="98">
        <f t="shared" si="8"/>
        <v>0.10026514117397968</v>
      </c>
      <c r="W11" s="99">
        <f t="shared" si="8"/>
        <v>7.3262186328237666E-2</v>
      </c>
      <c r="X11" s="99">
        <f t="shared" si="8"/>
        <v>6.8738406386128882E-3</v>
      </c>
      <c r="Y11" s="99">
        <f t="shared" si="8"/>
        <v>1.5434249838616639E-2</v>
      </c>
    </row>
    <row r="12" spans="1:25">
      <c r="A12" s="10"/>
      <c r="B12" s="97" t="s">
        <v>129</v>
      </c>
      <c r="C12" s="79" t="s">
        <v>31</v>
      </c>
      <c r="D12" s="79" t="s">
        <v>31</v>
      </c>
      <c r="E12" s="79" t="s">
        <v>31</v>
      </c>
      <c r="F12" s="79" t="s">
        <v>31</v>
      </c>
      <c r="G12" s="78" t="s">
        <v>31</v>
      </c>
      <c r="H12" s="99">
        <f t="shared" si="5"/>
        <v>0.11807019645424049</v>
      </c>
      <c r="I12" s="99">
        <f t="shared" si="5"/>
        <v>0.11059311206382556</v>
      </c>
      <c r="J12" s="99">
        <f t="shared" si="5"/>
        <v>0.1419016681398243</v>
      </c>
      <c r="K12" s="99">
        <f t="shared" si="5"/>
        <v>9.0183123504318008E-2</v>
      </c>
      <c r="L12" s="98">
        <f t="shared" si="5"/>
        <v>0.1146417209513709</v>
      </c>
      <c r="M12" s="99">
        <f t="shared" si="5"/>
        <v>3.7177310055551673E-2</v>
      </c>
      <c r="N12" s="99">
        <f t="shared" si="5"/>
        <v>7.3079695880479231E-2</v>
      </c>
      <c r="O12" s="99">
        <f t="shared" si="6"/>
        <v>2.1165716764943728E-2</v>
      </c>
      <c r="P12" s="99">
        <f t="shared" si="7"/>
        <v>-1.9822958173271916E-2</v>
      </c>
      <c r="Q12" s="98">
        <f t="shared" si="8"/>
        <v>2.6895299363105508E-2</v>
      </c>
      <c r="R12" s="99">
        <f t="shared" si="8"/>
        <v>6.7092602252947942E-2</v>
      </c>
      <c r="S12" s="99">
        <f t="shared" si="8"/>
        <v>-2.4071585808627997E-2</v>
      </c>
      <c r="T12" s="99">
        <f t="shared" si="8"/>
        <v>1.0945292848141887E-2</v>
      </c>
      <c r="U12" s="99">
        <f t="shared" si="8"/>
        <v>-1.6874309277949025E-2</v>
      </c>
      <c r="V12" s="98">
        <f t="shared" si="8"/>
        <v>8.2584873451151068E-3</v>
      </c>
      <c r="W12" s="99">
        <f t="shared" si="8"/>
        <v>3.0609429679143013E-2</v>
      </c>
      <c r="X12" s="99">
        <f t="shared" si="8"/>
        <v>3.4229721416644675E-2</v>
      </c>
      <c r="Y12" s="99">
        <f t="shared" si="8"/>
        <v>-6.4951191090225494E-3</v>
      </c>
    </row>
    <row r="13" spans="1:25">
      <c r="A13" s="10"/>
      <c r="B13" s="97" t="s">
        <v>130</v>
      </c>
      <c r="C13" s="79" t="s">
        <v>31</v>
      </c>
      <c r="D13" s="79" t="s">
        <v>31</v>
      </c>
      <c r="E13" s="79" t="s">
        <v>31</v>
      </c>
      <c r="F13" s="79" t="s">
        <v>31</v>
      </c>
      <c r="G13" s="78" t="s">
        <v>31</v>
      </c>
      <c r="H13" s="99">
        <f t="shared" si="5"/>
        <v>0.3628624143384292</v>
      </c>
      <c r="I13" s="99">
        <f t="shared" si="5"/>
        <v>0.39630369876872207</v>
      </c>
      <c r="J13" s="99">
        <f t="shared" si="5"/>
        <v>0.44028533430056843</v>
      </c>
      <c r="K13" s="99">
        <f t="shared" si="5"/>
        <v>0.44351560117898153</v>
      </c>
      <c r="L13" s="98">
        <f t="shared" si="5"/>
        <v>0.41143248438854624</v>
      </c>
      <c r="M13" s="99">
        <f t="shared" si="5"/>
        <v>0.24476376506082345</v>
      </c>
      <c r="N13" s="99">
        <f t="shared" si="5"/>
        <v>9.3977521736057071E-2</v>
      </c>
      <c r="O13" s="99">
        <f t="shared" si="6"/>
        <v>0.13832412739452352</v>
      </c>
      <c r="P13" s="99">
        <f t="shared" si="7"/>
        <v>0.13147101793666721</v>
      </c>
      <c r="Q13" s="98">
        <f t="shared" si="8"/>
        <v>0.14991832429040047</v>
      </c>
      <c r="R13" s="99">
        <f t="shared" si="8"/>
        <v>5.8496341065519021E-2</v>
      </c>
      <c r="S13" s="99">
        <f t="shared" si="8"/>
        <v>0.10351177591832769</v>
      </c>
      <c r="T13" s="99">
        <f t="shared" si="8"/>
        <v>3.1105277130468047E-2</v>
      </c>
      <c r="U13" s="99">
        <f t="shared" si="8"/>
        <v>3.8052271313005565E-2</v>
      </c>
      <c r="V13" s="98">
        <f t="shared" si="8"/>
        <v>5.700771431115037E-2</v>
      </c>
      <c r="W13" s="99">
        <f t="shared" si="8"/>
        <v>6.9031822451855379E-2</v>
      </c>
      <c r="X13" s="99">
        <f t="shared" si="8"/>
        <v>8.1418157332318594E-2</v>
      </c>
      <c r="Y13" s="99">
        <f t="shared" si="8"/>
        <v>7.0189240605913181E-2</v>
      </c>
    </row>
    <row r="14" spans="1:25">
      <c r="A14" s="10"/>
      <c r="B14" s="97" t="s">
        <v>13</v>
      </c>
      <c r="C14" s="79" t="s">
        <v>31</v>
      </c>
      <c r="D14" s="79" t="s">
        <v>31</v>
      </c>
      <c r="E14" s="79" t="s">
        <v>31</v>
      </c>
      <c r="F14" s="79" t="s">
        <v>31</v>
      </c>
      <c r="G14" s="78" t="s">
        <v>31</v>
      </c>
      <c r="H14" s="99">
        <f t="shared" si="5"/>
        <v>-0.73771152296535025</v>
      </c>
      <c r="I14" s="99">
        <f t="shared" si="5"/>
        <v>-0.19255424063116364</v>
      </c>
      <c r="J14" s="99">
        <f t="shared" si="5"/>
        <v>-0.82375236891977266</v>
      </c>
      <c r="K14" s="99">
        <f t="shared" si="5"/>
        <v>-0.366058906030856</v>
      </c>
      <c r="L14" s="98">
        <f t="shared" si="5"/>
        <v>-0.48533829208982993</v>
      </c>
      <c r="M14" s="99">
        <f t="shared" si="5"/>
        <v>-0.41432877347553909</v>
      </c>
      <c r="N14" s="99">
        <f t="shared" si="5"/>
        <v>-0.39177175935497222</v>
      </c>
      <c r="O14" s="99">
        <f t="shared" si="6"/>
        <v>-0.15448562521648776</v>
      </c>
      <c r="P14" s="99">
        <f t="shared" si="7"/>
        <v>-0.17180013689253912</v>
      </c>
      <c r="Q14" s="98">
        <f t="shared" si="8"/>
        <v>-0.26858628659476114</v>
      </c>
      <c r="R14" s="99">
        <f t="shared" si="8"/>
        <v>-0.22918032786885256</v>
      </c>
      <c r="S14" s="99">
        <f t="shared" si="8"/>
        <v>-0.25445632798573975</v>
      </c>
      <c r="T14" s="99">
        <f t="shared" si="8"/>
        <v>-0.38193819381938182</v>
      </c>
      <c r="U14" s="99">
        <f t="shared" si="8"/>
        <v>-0.44704340975467372</v>
      </c>
      <c r="V14" s="98">
        <f t="shared" si="8"/>
        <v>-0.33091753093448739</v>
      </c>
      <c r="W14" s="99">
        <f t="shared" si="8"/>
        <v>-0.38230273806348353</v>
      </c>
      <c r="X14" s="99">
        <f t="shared" si="8"/>
        <v>-0.22380106571936062</v>
      </c>
      <c r="Y14" s="99">
        <f t="shared" si="8"/>
        <v>-4.7546678245766458E-2</v>
      </c>
    </row>
    <row r="15" spans="1:25">
      <c r="A15" s="10"/>
      <c r="B15" s="100" t="s">
        <v>62</v>
      </c>
      <c r="C15" s="79" t="s">
        <v>31</v>
      </c>
      <c r="D15" s="79" t="s">
        <v>31</v>
      </c>
      <c r="E15" s="79" t="s">
        <v>31</v>
      </c>
      <c r="F15" s="79" t="s">
        <v>31</v>
      </c>
      <c r="G15" s="78" t="s">
        <v>31</v>
      </c>
      <c r="H15" s="99">
        <f t="shared" si="5"/>
        <v>0.21003085811461433</v>
      </c>
      <c r="I15" s="99">
        <f t="shared" si="5"/>
        <v>0.19537937832612767</v>
      </c>
      <c r="J15" s="99">
        <f t="shared" si="5"/>
        <v>6.8763009520995025E-2</v>
      </c>
      <c r="K15" s="99">
        <f t="shared" si="5"/>
        <v>9.3830220645918422E-2</v>
      </c>
      <c r="L15" s="98">
        <f t="shared" si="5"/>
        <v>0.13931293095063141</v>
      </c>
      <c r="M15" s="99">
        <f t="shared" si="5"/>
        <v>6.4929852258700196E-2</v>
      </c>
      <c r="N15" s="99">
        <f t="shared" si="5"/>
        <v>6.5568204135620395E-2</v>
      </c>
      <c r="O15" s="99">
        <f t="shared" si="6"/>
        <v>7.3452071804716357E-2</v>
      </c>
      <c r="P15" s="99">
        <f t="shared" si="7"/>
        <v>6.2969717497508015E-2</v>
      </c>
      <c r="Q15" s="98">
        <f t="shared" si="8"/>
        <v>6.6727266491296081E-2</v>
      </c>
      <c r="R15" s="99">
        <f t="shared" si="8"/>
        <v>7.9768133168296909E-2</v>
      </c>
      <c r="S15" s="99">
        <f t="shared" si="8"/>
        <v>9.29459742434183E-2</v>
      </c>
      <c r="T15" s="99">
        <f t="shared" si="8"/>
        <v>7.7366795246756354E-2</v>
      </c>
      <c r="U15" s="99">
        <f t="shared" si="8"/>
        <v>4.7701206469946834E-2</v>
      </c>
      <c r="V15" s="98">
        <f t="shared" si="8"/>
        <v>7.4606940406015412E-2</v>
      </c>
      <c r="W15" s="99">
        <f t="shared" si="8"/>
        <v>6.1710245940534258E-2</v>
      </c>
      <c r="X15" s="99">
        <f t="shared" si="8"/>
        <v>1.587807910798324E-2</v>
      </c>
      <c r="Y15" s="99">
        <f t="shared" si="8"/>
        <v>1.4342207376610678E-2</v>
      </c>
    </row>
    <row r="16" spans="1:25">
      <c r="A16" s="10"/>
      <c r="B16" s="10"/>
      <c r="C16" s="86"/>
      <c r="D16" s="86"/>
      <c r="E16" s="86"/>
      <c r="F16" s="86"/>
      <c r="G16" s="85"/>
      <c r="H16" s="86"/>
      <c r="I16" s="86"/>
      <c r="J16" s="86"/>
      <c r="K16" s="86"/>
      <c r="L16" s="85"/>
      <c r="M16" s="86"/>
      <c r="N16" s="86"/>
      <c r="O16" s="86"/>
      <c r="P16" s="86"/>
      <c r="Q16" s="85"/>
      <c r="R16" s="86"/>
      <c r="S16" s="86"/>
      <c r="T16" s="86"/>
      <c r="U16" s="86"/>
      <c r="V16" s="85"/>
      <c r="W16" s="86"/>
      <c r="X16" s="86"/>
      <c r="Y16" s="86"/>
    </row>
    <row r="17" spans="1:25" s="15" customFormat="1">
      <c r="A17" s="101"/>
      <c r="B17" s="101" t="s">
        <v>34</v>
      </c>
      <c r="C17" s="72">
        <f>'Consolidated Reconciliations'!C107</f>
        <v>389.62599999999998</v>
      </c>
      <c r="D17" s="72">
        <f>'Consolidated Reconciliations'!D107</f>
        <v>394.26700000000005</v>
      </c>
      <c r="E17" s="72">
        <f>'Consolidated Reconciliations'!E107</f>
        <v>438.19399999999979</v>
      </c>
      <c r="F17" s="72">
        <f>'Consolidated Reconciliations'!F107</f>
        <v>421.98899999999986</v>
      </c>
      <c r="G17" s="102">
        <f>SUM(C17:F17)</f>
        <v>1644.0759999999996</v>
      </c>
      <c r="H17" s="72">
        <f>'Consolidated Reconciliations'!H107</f>
        <v>471.34699999999998</v>
      </c>
      <c r="I17" s="72">
        <f>'Consolidated Reconciliations'!I107</f>
        <v>471.97699999999998</v>
      </c>
      <c r="J17" s="72">
        <f>'Consolidated Reconciliations'!J107</f>
        <v>494.00009999999997</v>
      </c>
      <c r="K17" s="72">
        <f>'Consolidated Reconciliations'!K107</f>
        <v>475.38799999999992</v>
      </c>
      <c r="L17" s="102">
        <f>SUM(H17:K17)</f>
        <v>1912.7120999999997</v>
      </c>
      <c r="M17" s="72">
        <f>'Consolidated Reconciliations'!M107</f>
        <v>514.57600000000002</v>
      </c>
      <c r="N17" s="72">
        <f>'Consolidated Reconciliations'!N107</f>
        <v>532.08500000000004</v>
      </c>
      <c r="O17" s="72">
        <f>'Consolidated Reconciliations'!O107</f>
        <v>529.3739999999998</v>
      </c>
      <c r="P17" s="72">
        <f>'Consolidated Reconciliations'!P107</f>
        <v>522.26300000000015</v>
      </c>
      <c r="Q17" s="102">
        <f>'Consolidated Reconciliations'!Q107</f>
        <v>2098.2979999999998</v>
      </c>
      <c r="R17" s="72">
        <f>'Consolidated Reconciliations'!R107</f>
        <v>583.78899999999999</v>
      </c>
      <c r="S17" s="72">
        <f>'Consolidated Reconciliations'!S107</f>
        <v>610.69799999999987</v>
      </c>
      <c r="T17" s="72">
        <f>'Consolidated Reconciliations'!T107</f>
        <v>592.49700000000007</v>
      </c>
      <c r="U17" s="72">
        <f>'Consolidated Reconciliations'!U107</f>
        <v>558.56188134000035</v>
      </c>
      <c r="V17" s="102">
        <f>'Consolidated Reconciliations'!V107</f>
        <v>2345.5458813400001</v>
      </c>
      <c r="W17" s="72">
        <f>'Consolidated Reconciliations'!W107</f>
        <v>676.27149407000002</v>
      </c>
      <c r="X17" s="72">
        <f>'Consolidated Reconciliations'!X107</f>
        <v>649.56799999999998</v>
      </c>
      <c r="Y17" s="72">
        <f>'Consolidated Reconciliations'!Y107</f>
        <v>637.78100000000006</v>
      </c>
    </row>
    <row r="18" spans="1:25">
      <c r="A18" s="10"/>
      <c r="B18" s="41" t="s">
        <v>85</v>
      </c>
      <c r="C18" s="104">
        <f>C17/C$10</f>
        <v>0.54850017174680576</v>
      </c>
      <c r="D18" s="104">
        <f t="shared" ref="D18:E18" si="9">D17/D$10</f>
        <v>0.55759018287603723</v>
      </c>
      <c r="E18" s="104">
        <f t="shared" si="9"/>
        <v>0.55820749501275135</v>
      </c>
      <c r="F18" s="104">
        <f t="shared" ref="F18:H18" si="10">F17/F$10</f>
        <v>0.55637974566717852</v>
      </c>
      <c r="G18" s="103">
        <f t="shared" si="10"/>
        <v>0.55526300146982532</v>
      </c>
      <c r="H18" s="104">
        <f t="shared" si="10"/>
        <v>0.54836930787639471</v>
      </c>
      <c r="I18" s="104">
        <f t="shared" ref="I18:J18" si="11">I17/I$10</f>
        <v>0.5583927443264769</v>
      </c>
      <c r="J18" s="104">
        <f t="shared" si="11"/>
        <v>0.58880956913093752</v>
      </c>
      <c r="K18" s="104">
        <f t="shared" ref="K18:M18" si="12">K17/K$10</f>
        <v>0.57301828184194947</v>
      </c>
      <c r="L18" s="103">
        <f t="shared" si="12"/>
        <v>0.5670004785398034</v>
      </c>
      <c r="M18" s="104">
        <f t="shared" si="12"/>
        <v>0.56216126456132232</v>
      </c>
      <c r="N18" s="104">
        <f t="shared" ref="N18" si="13">N17/N$10</f>
        <v>0.59077035472757289</v>
      </c>
      <c r="O18" s="104">
        <f t="shared" ref="O18:R18" si="14">O17/O$10</f>
        <v>0.58779754964990227</v>
      </c>
      <c r="P18" s="104">
        <f t="shared" si="14"/>
        <v>0.59222758209334347</v>
      </c>
      <c r="Q18" s="103">
        <f t="shared" si="14"/>
        <v>0.58310610801659801</v>
      </c>
      <c r="R18" s="104">
        <f t="shared" si="14"/>
        <v>0.59065895429743343</v>
      </c>
      <c r="S18" s="104">
        <f t="shared" ref="S18:T18" si="15">S17/S$10</f>
        <v>0.62039098880915422</v>
      </c>
      <c r="T18" s="104">
        <f t="shared" si="15"/>
        <v>0.61064349267172569</v>
      </c>
      <c r="U18" s="104">
        <f t="shared" ref="U18:V18" si="16">U17/U$10</f>
        <v>0.60455138612106962</v>
      </c>
      <c r="V18" s="103">
        <f t="shared" si="16"/>
        <v>0.60656132454431</v>
      </c>
      <c r="W18" s="104">
        <f t="shared" ref="W18:X18" si="17">W17/W$10</f>
        <v>0.64445998627893986</v>
      </c>
      <c r="X18" s="104">
        <f t="shared" si="17"/>
        <v>0.64956410261538433</v>
      </c>
      <c r="Y18" s="104">
        <f t="shared" ref="Y18" si="18">Y17/Y$10</f>
        <v>0.64802036986422462</v>
      </c>
    </row>
    <row r="19" spans="1:25">
      <c r="A19" s="10"/>
      <c r="B19" s="10"/>
      <c r="C19" s="86"/>
      <c r="D19" s="86"/>
      <c r="E19" s="86"/>
      <c r="F19" s="86"/>
      <c r="G19" s="85"/>
      <c r="H19" s="86"/>
      <c r="I19" s="86"/>
      <c r="J19" s="86"/>
      <c r="K19" s="86"/>
      <c r="L19" s="85"/>
      <c r="M19" s="86"/>
      <c r="N19" s="86"/>
      <c r="O19" s="86"/>
      <c r="P19" s="86"/>
      <c r="Q19" s="85"/>
      <c r="R19" s="86"/>
      <c r="S19" s="86"/>
      <c r="T19" s="86"/>
      <c r="U19" s="86"/>
      <c r="V19" s="85"/>
      <c r="W19" s="86"/>
      <c r="X19" s="86"/>
      <c r="Y19" s="86"/>
    </row>
    <row r="20" spans="1:25" s="15" customFormat="1">
      <c r="A20" s="101"/>
      <c r="B20" s="68" t="s">
        <v>32</v>
      </c>
      <c r="C20" s="95">
        <f t="shared" ref="C20:N20" si="19">C10-C17</f>
        <v>320.72199999999998</v>
      </c>
      <c r="D20" s="95">
        <f t="shared" si="19"/>
        <v>312.82399999999996</v>
      </c>
      <c r="E20" s="95">
        <f t="shared" si="19"/>
        <v>346.80800000000005</v>
      </c>
      <c r="F20" s="96">
        <f t="shared" si="19"/>
        <v>336.46600000000007</v>
      </c>
      <c r="G20" s="106">
        <f t="shared" si="19"/>
        <v>1316.8199999999997</v>
      </c>
      <c r="H20" s="96">
        <f t="shared" si="19"/>
        <v>388.19600000000003</v>
      </c>
      <c r="I20" s="95">
        <f t="shared" si="19"/>
        <v>373.26499999999999</v>
      </c>
      <c r="J20" s="95">
        <f t="shared" si="19"/>
        <v>344.98099999999999</v>
      </c>
      <c r="K20" s="95">
        <f t="shared" si="19"/>
        <v>354.23300000000006</v>
      </c>
      <c r="L20" s="106">
        <f t="shared" si="19"/>
        <v>1460.6750000000002</v>
      </c>
      <c r="M20" s="96">
        <f t="shared" si="19"/>
        <v>400.77699999999993</v>
      </c>
      <c r="N20" s="96">
        <f t="shared" si="19"/>
        <v>368.57799999999997</v>
      </c>
      <c r="O20" s="96">
        <f t="shared" ref="O20:R20" si="20">O10-O17</f>
        <v>371.23200000000008</v>
      </c>
      <c r="P20" s="96">
        <f t="shared" si="20"/>
        <v>359.59899999999993</v>
      </c>
      <c r="Q20" s="106">
        <f t="shared" si="20"/>
        <v>1500.1860000000006</v>
      </c>
      <c r="R20" s="96">
        <f t="shared" si="20"/>
        <v>404.58000000000004</v>
      </c>
      <c r="S20" s="96">
        <f t="shared" ref="S20:T20" si="21">S10-S17</f>
        <v>373.678</v>
      </c>
      <c r="T20" s="96">
        <f t="shared" si="21"/>
        <v>377.78600000000006</v>
      </c>
      <c r="U20" s="96">
        <f t="shared" ref="U20:V20" si="22">U10-U17</f>
        <v>365.36599999999999</v>
      </c>
      <c r="V20" s="106">
        <f t="shared" si="22"/>
        <v>1521.4100000000003</v>
      </c>
      <c r="W20" s="96">
        <f t="shared" ref="W20:X20" si="23">W10-W17</f>
        <v>373.08999999999992</v>
      </c>
      <c r="X20" s="96">
        <f t="shared" si="23"/>
        <v>350.43799999999999</v>
      </c>
      <c r="Y20" s="96">
        <f t="shared" ref="Y20" si="24">Y10-Y17</f>
        <v>346.41800000000001</v>
      </c>
    </row>
    <row r="21" spans="1:25">
      <c r="A21" s="10"/>
      <c r="B21" s="41" t="s">
        <v>85</v>
      </c>
      <c r="C21" s="104">
        <f t="shared" ref="C21:E21" si="25">C20/C$10</f>
        <v>0.45149982825319424</v>
      </c>
      <c r="D21" s="104">
        <f t="shared" si="25"/>
        <v>0.44240981712396277</v>
      </c>
      <c r="E21" s="104">
        <f t="shared" si="25"/>
        <v>0.44179250498724859</v>
      </c>
      <c r="F21" s="104">
        <f t="shared" ref="F21:H21" si="26">F20/F$10</f>
        <v>0.44362025433282143</v>
      </c>
      <c r="G21" s="103">
        <f t="shared" si="26"/>
        <v>0.44473699853017468</v>
      </c>
      <c r="H21" s="104">
        <f t="shared" si="26"/>
        <v>0.45163069212360524</v>
      </c>
      <c r="I21" s="104">
        <f t="shared" ref="I21:J21" si="27">I20/I$10</f>
        <v>0.4416072556735231</v>
      </c>
      <c r="J21" s="104">
        <f t="shared" si="27"/>
        <v>0.41119043086906248</v>
      </c>
      <c r="K21" s="104">
        <f t="shared" ref="K21:M21" si="28">K20/K$10</f>
        <v>0.42698171815805058</v>
      </c>
      <c r="L21" s="103">
        <f t="shared" si="28"/>
        <v>0.43299952146019655</v>
      </c>
      <c r="M21" s="104">
        <f t="shared" si="28"/>
        <v>0.43783873543867768</v>
      </c>
      <c r="N21" s="104">
        <f t="shared" ref="N21" si="29">N20/N$10</f>
        <v>0.40922964527242706</v>
      </c>
      <c r="O21" s="104">
        <f t="shared" ref="O21:R21" si="30">O20/O$10</f>
        <v>0.41220245035009773</v>
      </c>
      <c r="P21" s="104">
        <f t="shared" si="30"/>
        <v>0.40777241790665647</v>
      </c>
      <c r="Q21" s="103">
        <f t="shared" si="30"/>
        <v>0.41689389198340204</v>
      </c>
      <c r="R21" s="104">
        <f t="shared" si="30"/>
        <v>0.40934104570256657</v>
      </c>
      <c r="S21" s="104">
        <f t="shared" ref="S21:T21" si="31">S20/S$10</f>
        <v>0.37960901119084584</v>
      </c>
      <c r="T21" s="104">
        <f t="shared" si="31"/>
        <v>0.38935650732827431</v>
      </c>
      <c r="U21" s="104">
        <f t="shared" ref="U21:V21" si="32">U20/U$10</f>
        <v>0.39544861387893038</v>
      </c>
      <c r="V21" s="103">
        <f t="shared" si="32"/>
        <v>0.39343867545569006</v>
      </c>
      <c r="W21" s="104">
        <f t="shared" ref="W21:X21" si="33">W20/W$10</f>
        <v>0.35554001372106009</v>
      </c>
      <c r="X21" s="104">
        <f t="shared" si="33"/>
        <v>0.35043589738461567</v>
      </c>
      <c r="Y21" s="104">
        <f t="shared" ref="Y21" si="34">Y20/Y$10</f>
        <v>0.35197963013577538</v>
      </c>
    </row>
    <row r="22" spans="1:25">
      <c r="A22" s="10"/>
      <c r="B22" s="10"/>
      <c r="C22" s="86"/>
      <c r="D22" s="86"/>
      <c r="E22" s="86"/>
      <c r="F22" s="86"/>
      <c r="G22" s="85"/>
      <c r="H22" s="86"/>
      <c r="I22" s="86"/>
      <c r="J22" s="86"/>
      <c r="K22" s="86"/>
      <c r="L22" s="85"/>
      <c r="M22" s="86"/>
      <c r="N22" s="86"/>
      <c r="O22" s="86"/>
      <c r="P22" s="86"/>
      <c r="Q22" s="85"/>
      <c r="R22" s="86"/>
      <c r="S22" s="86"/>
      <c r="T22" s="86"/>
      <c r="U22" s="86"/>
      <c r="V22" s="85"/>
      <c r="W22" s="86"/>
      <c r="X22" s="86"/>
      <c r="Y22" s="86"/>
    </row>
    <row r="23" spans="1:25" s="15" customFormat="1">
      <c r="A23" s="101"/>
      <c r="B23" s="101" t="s">
        <v>33</v>
      </c>
      <c r="C23" s="72">
        <f>'Consolidated Reconciliations'!C118</f>
        <v>86.456000000000003</v>
      </c>
      <c r="D23" s="72">
        <f>'Consolidated Reconciliations'!D118</f>
        <v>91.359000000000009</v>
      </c>
      <c r="E23" s="72">
        <f>'Consolidated Reconciliations'!E118</f>
        <v>105.51400000000001</v>
      </c>
      <c r="F23" s="72">
        <f>'Consolidated Reconciliations'!F118</f>
        <v>108.348</v>
      </c>
      <c r="G23" s="102">
        <f>SUM(C23:F23)</f>
        <v>391.67700000000002</v>
      </c>
      <c r="H23" s="72">
        <f>'Consolidated Reconciliations'!H118</f>
        <v>101.479</v>
      </c>
      <c r="I23" s="72">
        <f>'Consolidated Reconciliations'!I118</f>
        <v>102.54400000000003</v>
      </c>
      <c r="J23" s="72">
        <f>'Consolidated Reconciliations'!J118</f>
        <v>107.84200000000001</v>
      </c>
      <c r="K23" s="72">
        <f>'Consolidated Reconciliations'!K118</f>
        <v>104.94399999999999</v>
      </c>
      <c r="L23" s="102">
        <f>SUM(H23:K23)</f>
        <v>416.80899999999997</v>
      </c>
      <c r="M23" s="72">
        <f>'Consolidated Reconciliations'!M118</f>
        <v>104.11400000000003</v>
      </c>
      <c r="N23" s="72">
        <f>'Consolidated Reconciliations'!N118</f>
        <v>107.67400000000001</v>
      </c>
      <c r="O23" s="72">
        <f>'Consolidated Reconciliations'!O118</f>
        <v>108.66300000000001</v>
      </c>
      <c r="P23" s="72">
        <f>'Consolidated Reconciliations'!P118</f>
        <v>103.74399999999999</v>
      </c>
      <c r="Q23" s="102">
        <f>'Consolidated Reconciliations'!Q118</f>
        <v>424.19499999999999</v>
      </c>
      <c r="R23" s="72">
        <f>'Consolidated Reconciliations'!R118</f>
        <v>104.41299999999998</v>
      </c>
      <c r="S23" s="72">
        <f>'Consolidated Reconciliations'!S118</f>
        <v>97.626999999999995</v>
      </c>
      <c r="T23" s="72">
        <f>'Consolidated Reconciliations'!T118</f>
        <v>99.61399999999999</v>
      </c>
      <c r="U23" s="72">
        <f>'Consolidated Reconciliations'!U118</f>
        <v>97.922000000000011</v>
      </c>
      <c r="V23" s="102">
        <f>'Consolidated Reconciliations'!V118</f>
        <v>399.57599999999996</v>
      </c>
      <c r="W23" s="72">
        <f>'Consolidated Reconciliations'!W118</f>
        <v>111.274</v>
      </c>
      <c r="X23" s="72">
        <f>'Consolidated Reconciliations'!X118</f>
        <v>115.21599999999999</v>
      </c>
      <c r="Y23" s="72">
        <f>'Consolidated Reconciliations'!Y118</f>
        <v>105.881</v>
      </c>
    </row>
    <row r="24" spans="1:25">
      <c r="A24" s="10"/>
      <c r="B24" s="41" t="s">
        <v>85</v>
      </c>
      <c r="C24" s="104">
        <f t="shared" ref="C24:E24" si="35">C23/C$10</f>
        <v>0.12170935935625919</v>
      </c>
      <c r="D24" s="104">
        <f t="shared" si="35"/>
        <v>0.12920402041604265</v>
      </c>
      <c r="E24" s="104">
        <f t="shared" si="35"/>
        <v>0.13441239640153788</v>
      </c>
      <c r="F24" s="104">
        <f t="shared" ref="F24:H24" si="36">F23/F$10</f>
        <v>0.14285356415344352</v>
      </c>
      <c r="G24" s="103">
        <f t="shared" si="36"/>
        <v>0.13228326830797169</v>
      </c>
      <c r="H24" s="104">
        <f t="shared" si="36"/>
        <v>0.11806157458091102</v>
      </c>
      <c r="I24" s="104">
        <f t="shared" ref="I24:J24" si="37">I23/I$10</f>
        <v>0.12131910151175643</v>
      </c>
      <c r="J24" s="104">
        <f t="shared" si="37"/>
        <v>0.1285392483811614</v>
      </c>
      <c r="K24" s="104">
        <f t="shared" ref="K24:M24" si="38">K23/K$10</f>
        <v>0.12649631578757045</v>
      </c>
      <c r="L24" s="103">
        <f t="shared" si="38"/>
        <v>0.12355801087873965</v>
      </c>
      <c r="M24" s="104">
        <f t="shared" si="38"/>
        <v>0.11374191159039194</v>
      </c>
      <c r="N24" s="104">
        <f t="shared" ref="N24" si="39">N23/N$10</f>
        <v>0.11954970949178551</v>
      </c>
      <c r="O24" s="104">
        <f t="shared" ref="O24:R24" si="40">O23/O$10</f>
        <v>0.12065542534693309</v>
      </c>
      <c r="P24" s="104">
        <f t="shared" si="40"/>
        <v>0.11764198933619997</v>
      </c>
      <c r="Q24" s="103">
        <f t="shared" si="40"/>
        <v>0.11788158568997388</v>
      </c>
      <c r="R24" s="104">
        <f t="shared" si="40"/>
        <v>0.10564171883173186</v>
      </c>
      <c r="S24" s="104">
        <f t="shared" ref="S24:T24" si="41">S23/S$10</f>
        <v>9.9176534169870059E-2</v>
      </c>
      <c r="T24" s="104">
        <f t="shared" si="41"/>
        <v>0.1026648926138044</v>
      </c>
      <c r="U24" s="104">
        <f t="shared" ref="U24:V24" si="42">U23/U$10</f>
        <v>0.10598446261626047</v>
      </c>
      <c r="V24" s="103">
        <f t="shared" si="42"/>
        <v>0.10333089185944799</v>
      </c>
      <c r="W24" s="104">
        <f t="shared" ref="W24:X24" si="43">W23/W$10</f>
        <v>0.10603972094346471</v>
      </c>
      <c r="X24" s="104">
        <f t="shared" si="43"/>
        <v>0.11521530870814775</v>
      </c>
      <c r="Y24" s="104">
        <f t="shared" ref="Y24" si="44">Y23/Y$10</f>
        <v>0.10758088557293799</v>
      </c>
    </row>
    <row r="25" spans="1:25">
      <c r="A25" s="10"/>
      <c r="B25" s="10"/>
      <c r="C25" s="86"/>
      <c r="D25" s="86"/>
      <c r="E25" s="86"/>
      <c r="F25" s="86"/>
      <c r="G25" s="85"/>
      <c r="H25" s="86"/>
      <c r="I25" s="86"/>
      <c r="J25" s="86"/>
      <c r="K25" s="86"/>
      <c r="L25" s="85"/>
      <c r="M25" s="86"/>
      <c r="N25" s="86"/>
      <c r="O25" s="86"/>
      <c r="P25" s="86"/>
      <c r="Q25" s="85"/>
      <c r="R25" s="86"/>
      <c r="S25" s="86"/>
      <c r="T25" s="86"/>
      <c r="U25" s="86"/>
      <c r="V25" s="85"/>
      <c r="W25" s="86"/>
      <c r="X25" s="86"/>
      <c r="Y25" s="86"/>
    </row>
    <row r="26" spans="1:25">
      <c r="A26" s="10"/>
      <c r="B26" s="101" t="s">
        <v>20</v>
      </c>
      <c r="C26" s="72">
        <f>'Consolidated Reconciliations'!C125</f>
        <v>9.32</v>
      </c>
      <c r="D26" s="72">
        <f>'Consolidated Reconciliations'!D125</f>
        <v>6.1080000000000005</v>
      </c>
      <c r="E26" s="72">
        <f>'Consolidated Reconciliations'!E125</f>
        <v>0.372</v>
      </c>
      <c r="F26" s="72">
        <f>'Consolidated Reconciliations'!F125</f>
        <v>0.64400000000000002</v>
      </c>
      <c r="G26" s="102">
        <f>SUM(C26:F26)</f>
        <v>16.443999999999999</v>
      </c>
      <c r="H26" s="72">
        <f>'Consolidated Reconciliations'!H125</f>
        <v>0.76300000000000001</v>
      </c>
      <c r="I26" s="72">
        <f>'Consolidated Reconciliations'!I125</f>
        <v>0.76300000000000001</v>
      </c>
      <c r="J26" s="72">
        <f>'Consolidated Reconciliations'!J125</f>
        <v>0.71799999999999997</v>
      </c>
      <c r="K26" s="72">
        <f>'Consolidated Reconciliations'!K125</f>
        <v>0.53600000000000003</v>
      </c>
      <c r="L26" s="102">
        <f>SUM(H26:K26)</f>
        <v>2.78</v>
      </c>
      <c r="M26" s="72">
        <f>'Consolidated Reconciliations'!M125</f>
        <v>0.89800000000000002</v>
      </c>
      <c r="N26" s="72">
        <f>'Consolidated Reconciliations'!N125</f>
        <v>0.51300000000000001</v>
      </c>
      <c r="O26" s="72">
        <f>'Consolidated Reconciliations'!O125</f>
        <v>0.35699999999999998</v>
      </c>
      <c r="P26" s="72">
        <f>'Consolidated Reconciliations'!P125</f>
        <v>0.81200000000000006</v>
      </c>
      <c r="Q26" s="102">
        <f>'Consolidated Reconciliations'!Q125</f>
        <v>2.58</v>
      </c>
      <c r="R26" s="72">
        <f>'Consolidated Reconciliations'!R125</f>
        <v>1.171</v>
      </c>
      <c r="S26" s="72">
        <f>'Consolidated Reconciliations'!S125</f>
        <v>0.95099999999999996</v>
      </c>
      <c r="T26" s="72">
        <f>'Consolidated Reconciliations'!T125</f>
        <v>0.33300000000000002</v>
      </c>
      <c r="U26" s="72">
        <f>'Consolidated Reconciliations'!U125</f>
        <v>0.10100000000000001</v>
      </c>
      <c r="V26" s="102">
        <f>'Consolidated Reconciliations'!V125</f>
        <v>2.556</v>
      </c>
      <c r="W26" s="72">
        <f>'Consolidated Reconciliations'!W125</f>
        <v>0.53300000000000003</v>
      </c>
      <c r="X26" s="72">
        <f>'Consolidated Reconciliations'!X125</f>
        <v>0.41299999999999998</v>
      </c>
      <c r="Y26" s="72">
        <f>'Consolidated Reconciliations'!Y125</f>
        <v>1.0269999999999999</v>
      </c>
    </row>
    <row r="27" spans="1:25">
      <c r="A27" s="10"/>
      <c r="B27" s="10"/>
      <c r="C27" s="86"/>
      <c r="D27" s="86"/>
      <c r="E27" s="86"/>
      <c r="F27" s="86"/>
      <c r="G27" s="85"/>
      <c r="H27" s="86"/>
      <c r="I27" s="86"/>
      <c r="J27" s="86"/>
      <c r="K27" s="86"/>
      <c r="L27" s="85"/>
      <c r="M27" s="86"/>
      <c r="N27" s="86"/>
      <c r="O27" s="86"/>
      <c r="P27" s="86"/>
      <c r="Q27" s="85"/>
      <c r="R27" s="86"/>
      <c r="S27" s="86"/>
      <c r="T27" s="86"/>
      <c r="U27" s="86"/>
      <c r="V27" s="85"/>
      <c r="W27" s="86"/>
      <c r="X27" s="86"/>
      <c r="Y27" s="86"/>
    </row>
    <row r="28" spans="1:25">
      <c r="A28" s="10"/>
      <c r="B28" s="105" t="s">
        <v>2</v>
      </c>
      <c r="C28" s="96">
        <f t="shared" ref="C28:I28" si="45">C20-C23+C26</f>
        <v>243.58599999999996</v>
      </c>
      <c r="D28" s="96">
        <f t="shared" si="45"/>
        <v>227.57299999999995</v>
      </c>
      <c r="E28" s="96">
        <f t="shared" si="45"/>
        <v>241.66600000000005</v>
      </c>
      <c r="F28" s="96">
        <f t="shared" si="45"/>
        <v>228.76200000000006</v>
      </c>
      <c r="G28" s="106">
        <f t="shared" si="45"/>
        <v>941.58699999999965</v>
      </c>
      <c r="H28" s="96">
        <f t="shared" si="45"/>
        <v>287.48</v>
      </c>
      <c r="I28" s="96">
        <f t="shared" si="45"/>
        <v>271.48399999999992</v>
      </c>
      <c r="J28" s="96">
        <f t="shared" ref="J28:M28" si="46">J20-J23+J26</f>
        <v>237.85699999999997</v>
      </c>
      <c r="K28" s="96">
        <f t="shared" si="46"/>
        <v>249.82500000000007</v>
      </c>
      <c r="L28" s="106">
        <f t="shared" si="46"/>
        <v>1046.6460000000002</v>
      </c>
      <c r="M28" s="96">
        <f t="shared" si="46"/>
        <v>297.56099999999992</v>
      </c>
      <c r="N28" s="96">
        <f t="shared" ref="N28" si="47">N20-N23+N26</f>
        <v>261.41699999999997</v>
      </c>
      <c r="O28" s="96">
        <f t="shared" ref="O28:R28" si="48">O20-O23+O26</f>
        <v>262.9260000000001</v>
      </c>
      <c r="P28" s="96">
        <f t="shared" si="48"/>
        <v>256.66699999999997</v>
      </c>
      <c r="Q28" s="106">
        <f t="shared" si="48"/>
        <v>1078.5710000000006</v>
      </c>
      <c r="R28" s="96">
        <f t="shared" si="48"/>
        <v>301.33800000000002</v>
      </c>
      <c r="S28" s="96">
        <f t="shared" ref="S28:T28" si="49">S20-S23+S26</f>
        <v>277.00200000000001</v>
      </c>
      <c r="T28" s="96">
        <f t="shared" si="49"/>
        <v>278.50500000000011</v>
      </c>
      <c r="U28" s="96">
        <f t="shared" ref="U28:V28" si="50">U20-U23+U26</f>
        <v>267.54499999999996</v>
      </c>
      <c r="V28" s="106">
        <f t="shared" si="50"/>
        <v>1124.3900000000003</v>
      </c>
      <c r="W28" s="96">
        <f t="shared" ref="W28:X28" si="51">W20-W23+W26</f>
        <v>262.34899999999993</v>
      </c>
      <c r="X28" s="96">
        <f t="shared" si="51"/>
        <v>235.63499999999999</v>
      </c>
      <c r="Y28" s="344">
        <f t="shared" ref="Y28" si="52">Y20-Y23+Y26</f>
        <v>241.56399999999999</v>
      </c>
    </row>
    <row r="29" spans="1:25">
      <c r="A29" s="10"/>
      <c r="B29" s="223" t="s">
        <v>1</v>
      </c>
      <c r="C29" s="79" t="s">
        <v>31</v>
      </c>
      <c r="D29" s="79" t="s">
        <v>31</v>
      </c>
      <c r="E29" s="79" t="s">
        <v>31</v>
      </c>
      <c r="F29" s="79" t="s">
        <v>31</v>
      </c>
      <c r="G29" s="78" t="s">
        <v>31</v>
      </c>
      <c r="H29" s="99">
        <f t="shared" ref="H29:N29" si="53">IFERROR((H28-C28)/ABS(C28),"n/a")</f>
        <v>0.18019919042966373</v>
      </c>
      <c r="I29" s="99">
        <f t="shared" si="53"/>
        <v>0.19295346987560028</v>
      </c>
      <c r="J29" s="99">
        <f t="shared" si="53"/>
        <v>-1.5761422790132172E-2</v>
      </c>
      <c r="K29" s="99">
        <f t="shared" si="53"/>
        <v>9.2073858420541929E-2</v>
      </c>
      <c r="L29" s="98">
        <f t="shared" si="53"/>
        <v>0.11157651921702463</v>
      </c>
      <c r="M29" s="99">
        <f t="shared" si="53"/>
        <v>3.5066787254765211E-2</v>
      </c>
      <c r="N29" s="99">
        <f t="shared" si="53"/>
        <v>-3.7081374961323514E-2</v>
      </c>
      <c r="O29" s="99">
        <f t="shared" ref="O29" si="54">IFERROR((O28-J28)/ABS(J28),"n/a")</f>
        <v>0.1053952584956513</v>
      </c>
      <c r="P29" s="99">
        <f t="shared" ref="P29" si="55">IFERROR((P28-K28)/ABS(K28),"n/a")</f>
        <v>2.7387171019713389E-2</v>
      </c>
      <c r="Q29" s="98">
        <f t="shared" ref="Q29:Y29" si="56">IFERROR((Q28-L28)/ABS(L28),"n/a")</f>
        <v>3.0502194629321092E-2</v>
      </c>
      <c r="R29" s="99">
        <f t="shared" si="56"/>
        <v>1.2693195680885941E-2</v>
      </c>
      <c r="S29" s="99">
        <f t="shared" si="56"/>
        <v>5.96173929009974E-2</v>
      </c>
      <c r="T29" s="99">
        <f t="shared" si="56"/>
        <v>5.9252413226535232E-2</v>
      </c>
      <c r="U29" s="99">
        <f t="shared" si="56"/>
        <v>4.2381763140567297E-2</v>
      </c>
      <c r="V29" s="98">
        <f t="shared" si="56"/>
        <v>4.2481208932930434E-2</v>
      </c>
      <c r="W29" s="99">
        <f t="shared" si="56"/>
        <v>-0.12938627056660656</v>
      </c>
      <c r="X29" s="99">
        <f t="shared" si="56"/>
        <v>-0.14933827192583454</v>
      </c>
      <c r="Y29" s="345">
        <f t="shared" si="56"/>
        <v>-0.13264034757006193</v>
      </c>
    </row>
    <row r="30" spans="1:25">
      <c r="A30" s="10"/>
      <c r="B30" s="197" t="s">
        <v>85</v>
      </c>
      <c r="C30" s="222">
        <f t="shared" ref="C30:E30" si="57">C28/C$10</f>
        <v>0.3429107986508021</v>
      </c>
      <c r="D30" s="222">
        <f t="shared" si="57"/>
        <v>0.32184400593417245</v>
      </c>
      <c r="E30" s="222">
        <f t="shared" si="57"/>
        <v>0.30785399272868108</v>
      </c>
      <c r="F30" s="222">
        <f t="shared" ref="F30:H30" si="58">F28/F$10</f>
        <v>0.3016157847202538</v>
      </c>
      <c r="G30" s="221">
        <f t="shared" si="58"/>
        <v>0.31800745450025936</v>
      </c>
      <c r="H30" s="222">
        <f t="shared" si="58"/>
        <v>0.33445679855458077</v>
      </c>
      <c r="I30" s="222">
        <f t="shared" ref="I30:J30" si="59">I28/I$10</f>
        <v>0.32119085421689875</v>
      </c>
      <c r="J30" s="222">
        <f t="shared" si="59"/>
        <v>0.2835069824576501</v>
      </c>
      <c r="K30" s="222">
        <f t="shared" ref="K30:M30" si="60">K28/K$10</f>
        <v>0.30113148051941802</v>
      </c>
      <c r="L30" s="221">
        <f t="shared" si="60"/>
        <v>0.31026560811832127</v>
      </c>
      <c r="M30" s="222">
        <f t="shared" si="60"/>
        <v>0.32507786613470424</v>
      </c>
      <c r="N30" s="222">
        <f t="shared" ref="N30" si="61">N28/N$10</f>
        <v>0.29024951618974021</v>
      </c>
      <c r="O30" s="222">
        <f t="shared" ref="O30:R30" si="62">O28/O$10</f>
        <v>0.29194342476066132</v>
      </c>
      <c r="P30" s="222">
        <f t="shared" si="62"/>
        <v>0.29105120755855218</v>
      </c>
      <c r="Q30" s="221">
        <f t="shared" si="62"/>
        <v>0.2997292748835344</v>
      </c>
      <c r="R30" s="222">
        <f t="shared" si="62"/>
        <v>0.30488410704908797</v>
      </c>
      <c r="S30" s="222">
        <f t="shared" ref="S30:T30" si="63">S28/S$10</f>
        <v>0.28139857127764195</v>
      </c>
      <c r="T30" s="222">
        <f t="shared" si="63"/>
        <v>0.28703481355439608</v>
      </c>
      <c r="U30" s="222">
        <f t="shared" ref="U30:V30" si="64">U28/U$10</f>
        <v>0.28957346715413695</v>
      </c>
      <c r="V30" s="221">
        <f t="shared" si="64"/>
        <v>0.29076876863936962</v>
      </c>
      <c r="W30" s="222">
        <f t="shared" ref="W30:X30" si="65">W28/W$10</f>
        <v>0.25000822069663192</v>
      </c>
      <c r="X30" s="222">
        <f t="shared" si="65"/>
        <v>0.23563358619848282</v>
      </c>
      <c r="Y30" s="353">
        <f t="shared" ref="Y30" si="66">Y28/Y$10</f>
        <v>0.24544223271919599</v>
      </c>
    </row>
    <row r="31" spans="1:25">
      <c r="A31" s="10"/>
      <c r="B31" s="325"/>
      <c r="C31" s="99"/>
      <c r="D31" s="99"/>
      <c r="E31" s="99"/>
      <c r="F31" s="99"/>
      <c r="G31" s="98"/>
      <c r="H31" s="99"/>
      <c r="I31" s="99"/>
      <c r="J31" s="99"/>
      <c r="K31" s="99"/>
      <c r="L31" s="98"/>
      <c r="M31" s="99"/>
      <c r="N31" s="99"/>
      <c r="O31" s="99"/>
      <c r="P31" s="99"/>
      <c r="Q31" s="98"/>
      <c r="R31" s="99"/>
      <c r="S31" s="99"/>
      <c r="T31" s="99"/>
      <c r="U31" s="99"/>
      <c r="V31" s="98"/>
      <c r="W31" s="99"/>
      <c r="X31" s="99"/>
      <c r="Y31" s="99"/>
    </row>
    <row r="32" spans="1:25">
      <c r="A32" s="10"/>
      <c r="B32" s="101" t="s">
        <v>58</v>
      </c>
      <c r="C32" s="72">
        <f>'Consolidated Reconciliations'!C134</f>
        <v>80.359000000000009</v>
      </c>
      <c r="D32" s="72">
        <f>'Consolidated Reconciliations'!D134</f>
        <v>65.024000000000015</v>
      </c>
      <c r="E32" s="72">
        <f>'Consolidated Reconciliations'!E134</f>
        <v>66.378</v>
      </c>
      <c r="F32" s="72">
        <f>'Consolidated Reconciliations'!F134</f>
        <v>76.721000000000004</v>
      </c>
      <c r="G32" s="102">
        <f>SUM(C32:F32)</f>
        <v>288.48200000000003</v>
      </c>
      <c r="H32" s="72">
        <f>'Consolidated Reconciliations'!H134</f>
        <v>74.489999999999995</v>
      </c>
      <c r="I32" s="72">
        <f>'Consolidated Reconciliations'!I134</f>
        <v>78.320999999999998</v>
      </c>
      <c r="J32" s="72">
        <f>'Consolidated Reconciliations'!J134</f>
        <v>86.939000000000007</v>
      </c>
      <c r="K32" s="72">
        <f>'Consolidated Reconciliations'!K134</f>
        <v>86.534999999999997</v>
      </c>
      <c r="L32" s="102">
        <f>SUM(H32:K32)</f>
        <v>326.28499999999997</v>
      </c>
      <c r="M32" s="72">
        <f>'Consolidated Reconciliations'!M134</f>
        <v>86.621000000000009</v>
      </c>
      <c r="N32" s="72">
        <f>'Consolidated Reconciliations'!N134</f>
        <v>88.918999999999997</v>
      </c>
      <c r="O32" s="72">
        <f>'Consolidated Reconciliations'!O134</f>
        <v>94.820999999999998</v>
      </c>
      <c r="P32" s="72">
        <f>'Consolidated Reconciliations'!P134</f>
        <v>102.06100000000001</v>
      </c>
      <c r="Q32" s="102">
        <f>'Consolidated Reconciliations'!Q134</f>
        <v>372.42200000000003</v>
      </c>
      <c r="R32" s="72">
        <f>'Consolidated Reconciliations'!R134</f>
        <v>103.742</v>
      </c>
      <c r="S32" s="72">
        <f>'Consolidated Reconciliations'!S134</f>
        <v>105.01599999999999</v>
      </c>
      <c r="T32" s="72">
        <f>'Consolidated Reconciliations'!T134</f>
        <v>104.53200000000001</v>
      </c>
      <c r="U32" s="72">
        <f>'Consolidated Reconciliations'!U134</f>
        <v>109.66799999999999</v>
      </c>
      <c r="V32" s="102">
        <f>'Consolidated Reconciliations'!V134</f>
        <v>422.95799999999997</v>
      </c>
      <c r="W32" s="72">
        <f>'Consolidated Reconciliations'!W134</f>
        <v>106.58699999999997</v>
      </c>
      <c r="X32" s="72">
        <f>'Consolidated Reconciliations'!X134</f>
        <v>108.68200000000002</v>
      </c>
      <c r="Y32" s="72">
        <f>'Consolidated Reconciliations'!Y134</f>
        <v>108.49000000000001</v>
      </c>
    </row>
    <row r="33" spans="1:25">
      <c r="A33" s="10"/>
      <c r="B33" s="41" t="s">
        <v>85</v>
      </c>
      <c r="C33" s="104">
        <f t="shared" ref="C33" si="67">C32/C$10</f>
        <v>0.1131262423488206</v>
      </c>
      <c r="D33" s="104">
        <f t="shared" ref="D33:E33" si="68">D32/D$10</f>
        <v>9.1959875037300742E-2</v>
      </c>
      <c r="E33" s="104">
        <f t="shared" si="68"/>
        <v>8.4557746349690849E-2</v>
      </c>
      <c r="F33" s="104">
        <f t="shared" ref="F33:H33" si="69">F32/F$10</f>
        <v>0.10115432029586463</v>
      </c>
      <c r="G33" s="103">
        <f t="shared" si="69"/>
        <v>9.7430642616289156E-2</v>
      </c>
      <c r="H33" s="104">
        <f t="shared" si="69"/>
        <v>8.6662331029395842E-2</v>
      </c>
      <c r="I33" s="104">
        <f t="shared" ref="I33:J33" si="70">I32/I$10</f>
        <v>9.2661036720844442E-2</v>
      </c>
      <c r="J33" s="104">
        <f t="shared" si="70"/>
        <v>0.10362450357940127</v>
      </c>
      <c r="K33" s="104">
        <f t="shared" ref="K33:M33" si="71">K32/K$10</f>
        <v>0.10430666533272422</v>
      </c>
      <c r="L33" s="103">
        <f t="shared" si="71"/>
        <v>9.6723260725103261E-2</v>
      </c>
      <c r="M33" s="104">
        <f t="shared" si="71"/>
        <v>9.4631251549948503E-2</v>
      </c>
      <c r="N33" s="104">
        <f t="shared" ref="N33" si="72">N32/N$10</f>
        <v>9.8726160617234188E-2</v>
      </c>
      <c r="O33" s="104">
        <f t="shared" ref="O33:R33" si="73">O32/O$10</f>
        <v>0.10528577424534148</v>
      </c>
      <c r="P33" s="104">
        <f t="shared" si="73"/>
        <v>0.11573352746801653</v>
      </c>
      <c r="Q33" s="103">
        <f t="shared" si="73"/>
        <v>0.10349413808703888</v>
      </c>
      <c r="R33" s="104">
        <f t="shared" si="73"/>
        <v>0.10496282258953893</v>
      </c>
      <c r="S33" s="104">
        <f t="shared" ref="S33:T33" si="74">S32/S$10</f>
        <v>0.10668281225873041</v>
      </c>
      <c r="T33" s="104">
        <f t="shared" si="74"/>
        <v>0.10773351692238244</v>
      </c>
      <c r="U33" s="104">
        <f t="shared" ref="U33:V33" si="75">U32/U$10</f>
        <v>0.11869757609321759</v>
      </c>
      <c r="V33" s="103">
        <f t="shared" si="75"/>
        <v>0.10937750855679121</v>
      </c>
      <c r="W33" s="104">
        <f t="shared" ref="W33:X33" si="76">W32/W$10</f>
        <v>0.10157319532146837</v>
      </c>
      <c r="X33" s="104">
        <f t="shared" si="76"/>
        <v>0.10868134791191254</v>
      </c>
      <c r="Y33" s="104">
        <f t="shared" ref="Y33" si="77">Y32/Y$10</f>
        <v>0.1102317722330545</v>
      </c>
    </row>
    <row r="34" spans="1:25">
      <c r="A34" s="10"/>
      <c r="B34" s="10"/>
      <c r="C34" s="86"/>
      <c r="D34" s="86"/>
      <c r="E34" s="86"/>
      <c r="F34" s="86"/>
      <c r="G34" s="85"/>
      <c r="H34" s="86"/>
      <c r="I34" s="86"/>
      <c r="J34" s="86"/>
      <c r="K34" s="86"/>
      <c r="L34" s="85"/>
      <c r="M34" s="86"/>
      <c r="N34" s="86"/>
      <c r="O34" s="86"/>
      <c r="P34" s="86"/>
      <c r="Q34" s="85"/>
      <c r="R34" s="86"/>
      <c r="S34" s="86"/>
      <c r="T34" s="86"/>
      <c r="U34" s="86"/>
      <c r="V34" s="85"/>
      <c r="W34" s="86"/>
      <c r="X34" s="86"/>
      <c r="Y34" s="86"/>
    </row>
    <row r="35" spans="1:25">
      <c r="A35" s="10"/>
      <c r="B35" s="151" t="s">
        <v>81</v>
      </c>
      <c r="C35" s="95">
        <f t="shared" ref="C35:V35" si="78">C28-C32</f>
        <v>163.22699999999995</v>
      </c>
      <c r="D35" s="95">
        <f t="shared" si="78"/>
        <v>162.54899999999992</v>
      </c>
      <c r="E35" s="95">
        <f t="shared" si="78"/>
        <v>175.28800000000007</v>
      </c>
      <c r="F35" s="95">
        <f t="shared" si="78"/>
        <v>152.04100000000005</v>
      </c>
      <c r="G35" s="254">
        <f t="shared" si="78"/>
        <v>653.10499999999956</v>
      </c>
      <c r="H35" s="95">
        <f t="shared" si="78"/>
        <v>212.99</v>
      </c>
      <c r="I35" s="95">
        <f t="shared" si="78"/>
        <v>193.16299999999993</v>
      </c>
      <c r="J35" s="95">
        <f t="shared" si="78"/>
        <v>150.91799999999995</v>
      </c>
      <c r="K35" s="95">
        <f t="shared" si="78"/>
        <v>163.29000000000008</v>
      </c>
      <c r="L35" s="254">
        <f t="shared" si="78"/>
        <v>720.36100000000022</v>
      </c>
      <c r="M35" s="95">
        <f t="shared" si="78"/>
        <v>210.93999999999991</v>
      </c>
      <c r="N35" s="95">
        <f t="shared" si="78"/>
        <v>172.49799999999999</v>
      </c>
      <c r="O35" s="95">
        <f t="shared" si="78"/>
        <v>168.1050000000001</v>
      </c>
      <c r="P35" s="95">
        <f t="shared" si="78"/>
        <v>154.60599999999997</v>
      </c>
      <c r="Q35" s="254">
        <f t="shared" si="78"/>
        <v>706.14900000000057</v>
      </c>
      <c r="R35" s="95">
        <f t="shared" si="78"/>
        <v>197.596</v>
      </c>
      <c r="S35" s="95">
        <f t="shared" si="78"/>
        <v>171.98600000000002</v>
      </c>
      <c r="T35" s="95">
        <f t="shared" si="78"/>
        <v>173.9730000000001</v>
      </c>
      <c r="U35" s="95">
        <f t="shared" si="78"/>
        <v>157.87699999999995</v>
      </c>
      <c r="V35" s="254">
        <f t="shared" si="78"/>
        <v>701.43200000000036</v>
      </c>
      <c r="W35" s="95">
        <f t="shared" ref="W35:X35" si="79">W28-W32</f>
        <v>155.76199999999994</v>
      </c>
      <c r="X35" s="96">
        <f t="shared" si="79"/>
        <v>126.95299999999997</v>
      </c>
      <c r="Y35" s="344">
        <f t="shared" ref="Y35" si="80">Y28-Y32</f>
        <v>133.07399999999998</v>
      </c>
    </row>
    <row r="36" spans="1:25">
      <c r="A36" s="10"/>
      <c r="B36" s="223" t="s">
        <v>1</v>
      </c>
      <c r="C36" s="79" t="s">
        <v>31</v>
      </c>
      <c r="D36" s="79" t="s">
        <v>31</v>
      </c>
      <c r="E36" s="79" t="s">
        <v>31</v>
      </c>
      <c r="F36" s="79" t="s">
        <v>31</v>
      </c>
      <c r="G36" s="78" t="s">
        <v>31</v>
      </c>
      <c r="H36" s="99">
        <f t="shared" ref="H36" si="81">IFERROR((H35-C35)/ABS(C35),"n/a")</f>
        <v>0.30486990510148493</v>
      </c>
      <c r="I36" s="99">
        <f t="shared" ref="I36" si="82">IFERROR((I35-D35)/ABS(D35),"n/a")</f>
        <v>0.18833705528794406</v>
      </c>
      <c r="J36" s="99">
        <f t="shared" ref="J36" si="83">IFERROR((J35-E35)/ABS(E35),"n/a")</f>
        <v>-0.13902834192871222</v>
      </c>
      <c r="K36" s="99">
        <f t="shared" ref="K36" si="84">IFERROR((K35-F35)/ABS(F35),"n/a")</f>
        <v>7.3986622029584254E-2</v>
      </c>
      <c r="L36" s="98">
        <f t="shared" ref="L36" si="85">IFERROR((L35-G35)/ABS(G35),"n/a")</f>
        <v>0.10297884719914975</v>
      </c>
      <c r="M36" s="99">
        <f t="shared" ref="M36" si="86">IFERROR((M35-H35)/ABS(H35),"n/a")</f>
        <v>-9.6248650171374076E-3</v>
      </c>
      <c r="N36" s="99">
        <f t="shared" ref="N36" si="87">IFERROR((N35-I35)/ABS(I35),"n/a")</f>
        <v>-0.10698218602941528</v>
      </c>
      <c r="O36" s="99">
        <f t="shared" ref="O36" si="88">IFERROR((O35-J35)/ABS(J35),"n/a")</f>
        <v>0.1138830358207779</v>
      </c>
      <c r="P36" s="99">
        <f t="shared" ref="P36" si="89">IFERROR((P35-K35)/ABS(K35),"n/a")</f>
        <v>-5.3181456304734566E-2</v>
      </c>
      <c r="Q36" s="98">
        <f t="shared" ref="Q36:Y36" si="90">IFERROR((Q35-L35)/ABS(L35),"n/a")</f>
        <v>-1.9728996989009182E-2</v>
      </c>
      <c r="R36" s="99">
        <f t="shared" si="90"/>
        <v>-6.3259694699914257E-2</v>
      </c>
      <c r="S36" s="99">
        <f t="shared" si="90"/>
        <v>-2.9681503553662769E-3</v>
      </c>
      <c r="T36" s="99">
        <f t="shared" si="90"/>
        <v>3.4906754706879581E-2</v>
      </c>
      <c r="U36" s="99">
        <f t="shared" si="90"/>
        <v>2.1157005549590491E-2</v>
      </c>
      <c r="V36" s="98">
        <f t="shared" si="90"/>
        <v>-6.6798933369589253E-3</v>
      </c>
      <c r="W36" s="99">
        <f t="shared" si="90"/>
        <v>-0.21171481204072987</v>
      </c>
      <c r="X36" s="99">
        <f t="shared" si="90"/>
        <v>-0.26184108008791435</v>
      </c>
      <c r="Y36" s="345">
        <f t="shared" si="90"/>
        <v>-0.23508820334189839</v>
      </c>
    </row>
    <row r="37" spans="1:25">
      <c r="A37" s="10"/>
      <c r="B37" s="255" t="s">
        <v>85</v>
      </c>
      <c r="C37" s="256">
        <f t="shared" ref="C37" si="91">C35/C$10</f>
        <v>0.2297845563019815</v>
      </c>
      <c r="D37" s="256">
        <f t="shared" ref="D37:E37" si="92">D35/D$10</f>
        <v>0.22988413089687171</v>
      </c>
      <c r="E37" s="256">
        <f t="shared" si="92"/>
        <v>0.22329624637899026</v>
      </c>
      <c r="F37" s="256">
        <f t="shared" ref="F37:H37" si="93">F35/F$10</f>
        <v>0.20046146442438914</v>
      </c>
      <c r="G37" s="257">
        <f t="shared" si="93"/>
        <v>0.22057681188397016</v>
      </c>
      <c r="H37" s="256">
        <f t="shared" si="93"/>
        <v>0.24779446752518491</v>
      </c>
      <c r="I37" s="256">
        <f t="shared" ref="I37:J37" si="94">I35/I$10</f>
        <v>0.2285298174960543</v>
      </c>
      <c r="J37" s="256">
        <f t="shared" si="94"/>
        <v>0.17988247887824882</v>
      </c>
      <c r="K37" s="256">
        <f t="shared" ref="K37:M37" si="95">K35/K$10</f>
        <v>0.19682481518669379</v>
      </c>
      <c r="L37" s="257">
        <f t="shared" si="95"/>
        <v>0.21354234739321801</v>
      </c>
      <c r="M37" s="256">
        <f t="shared" si="95"/>
        <v>0.23044661458475574</v>
      </c>
      <c r="N37" s="256">
        <f t="shared" ref="N37" si="96">N35/N$10</f>
        <v>0.19152335557250602</v>
      </c>
      <c r="O37" s="256">
        <f t="shared" ref="O37:R37" si="97">O35/O$10</f>
        <v>0.18665765051531982</v>
      </c>
      <c r="P37" s="256">
        <f t="shared" si="97"/>
        <v>0.17531768009053567</v>
      </c>
      <c r="Q37" s="257">
        <f t="shared" si="97"/>
        <v>0.19623513679649554</v>
      </c>
      <c r="R37" s="256">
        <f t="shared" si="97"/>
        <v>0.19992128445954901</v>
      </c>
      <c r="S37" s="256">
        <f t="shared" ref="S37:T37" si="98">S35/S$10</f>
        <v>0.17471575901891151</v>
      </c>
      <c r="T37" s="256">
        <f t="shared" si="98"/>
        <v>0.17930129663201363</v>
      </c>
      <c r="U37" s="256">
        <f t="shared" ref="U37:V37" si="99">U35/U$10</f>
        <v>0.17087589106091938</v>
      </c>
      <c r="V37" s="257">
        <f t="shared" si="99"/>
        <v>0.18139126008257844</v>
      </c>
      <c r="W37" s="256">
        <f t="shared" ref="W37:X37" si="100">W35/W$10</f>
        <v>0.14843502537516351</v>
      </c>
      <c r="X37" s="351">
        <f t="shared" si="100"/>
        <v>0.12695223828657026</v>
      </c>
      <c r="Y37" s="352">
        <f t="shared" ref="Y37" si="101">Y35/Y$10</f>
        <v>0.13521046048614149</v>
      </c>
    </row>
    <row r="38" spans="1:25">
      <c r="A38" s="10"/>
      <c r="B38" s="10"/>
      <c r="C38" s="86"/>
      <c r="D38" s="86"/>
      <c r="E38" s="86"/>
      <c r="F38" s="86"/>
      <c r="G38" s="85"/>
      <c r="H38" s="86"/>
      <c r="I38" s="86"/>
      <c r="J38" s="86"/>
      <c r="K38" s="86"/>
      <c r="L38" s="85"/>
      <c r="M38" s="86"/>
      <c r="N38" s="86"/>
      <c r="O38" s="86"/>
      <c r="P38" s="86"/>
      <c r="Q38" s="85"/>
      <c r="R38" s="86"/>
      <c r="S38" s="86"/>
      <c r="T38" s="86"/>
      <c r="U38" s="86"/>
      <c r="V38" s="85"/>
      <c r="W38" s="86"/>
      <c r="X38" s="86"/>
      <c r="Y38" s="86"/>
    </row>
    <row r="39" spans="1:25">
      <c r="A39" s="10"/>
      <c r="B39" s="10" t="s">
        <v>14</v>
      </c>
      <c r="C39" s="110">
        <f>-'Consolidated Reconciliations'!C27</f>
        <v>-46.453000000000003</v>
      </c>
      <c r="D39" s="110">
        <f>-'Consolidated Reconciliations'!D27</f>
        <v>-42.609000000000002</v>
      </c>
      <c r="E39" s="110">
        <f>-'Consolidated Reconciliations'!E27</f>
        <v>-40.581000000000003</v>
      </c>
      <c r="F39" s="110">
        <f>-'Consolidated Reconciliations'!F27</f>
        <v>-43.654999999999973</v>
      </c>
      <c r="G39" s="109">
        <f>SUM(C39:F39)</f>
        <v>-173.298</v>
      </c>
      <c r="H39" s="110">
        <f>-'Consolidated Reconciliations'!H27</f>
        <v>-41.201999999999998</v>
      </c>
      <c r="I39" s="110">
        <f>-'Consolidated Reconciliations'!I27</f>
        <v>-37.21</v>
      </c>
      <c r="J39" s="110">
        <f>-'Consolidated Reconciliations'!J27</f>
        <v>-38.002000000000002</v>
      </c>
      <c r="K39" s="110">
        <f>-'Consolidated Reconciliations'!K27</f>
        <v>-41.837000000000003</v>
      </c>
      <c r="L39" s="109">
        <f>SUM(H39:K39)</f>
        <v>-158.25100000000003</v>
      </c>
      <c r="M39" s="110">
        <f>-'Consolidated Reconciliations'!M27</f>
        <v>-39.561</v>
      </c>
      <c r="N39" s="110">
        <f>-'Consolidated Reconciliations'!N27</f>
        <v>-38.097000000000001</v>
      </c>
      <c r="O39" s="110">
        <f>-'Consolidated Reconciliations'!O27</f>
        <v>-38.918999999999997</v>
      </c>
      <c r="P39" s="110">
        <f>-'Consolidated Reconciliations'!P27</f>
        <v>-37.347999999999999</v>
      </c>
      <c r="Q39" s="109">
        <f>-'Consolidated Reconciliations'!Q27</f>
        <v>-153.92500000000001</v>
      </c>
      <c r="R39" s="110">
        <f>-'Consolidated Reconciliations'!R27</f>
        <v>-38.109000000000002</v>
      </c>
      <c r="S39" s="110">
        <f>-'Consolidated Reconciliations'!S27</f>
        <v>-39.408999999999999</v>
      </c>
      <c r="T39" s="110">
        <f>-'Consolidated Reconciliations'!T27</f>
        <v>-39.290999999999997</v>
      </c>
      <c r="U39" s="110">
        <f>-'Consolidated Reconciliations'!U27</f>
        <v>-40.207999999999998</v>
      </c>
      <c r="V39" s="109">
        <f>-'Consolidated Reconciliations'!V27</f>
        <v>-157.017</v>
      </c>
      <c r="W39" s="110">
        <f>-'Consolidated Reconciliations'!W27</f>
        <v>-38.012999999999998</v>
      </c>
      <c r="X39" s="110">
        <f>-'Consolidated Reconciliations'!X27</f>
        <v>-39.607999999999997</v>
      </c>
      <c r="Y39" s="110">
        <f>-'Consolidated Reconciliations'!Y27</f>
        <v>-39.743000000000002</v>
      </c>
    </row>
    <row r="40" spans="1:25">
      <c r="A40" s="10"/>
      <c r="B40" s="10" t="s">
        <v>20</v>
      </c>
      <c r="C40" s="110">
        <f t="shared" ref="C40:V40" si="102">-C26</f>
        <v>-9.32</v>
      </c>
      <c r="D40" s="110">
        <f t="shared" si="102"/>
        <v>-6.1080000000000005</v>
      </c>
      <c r="E40" s="110">
        <f t="shared" si="102"/>
        <v>-0.372</v>
      </c>
      <c r="F40" s="110">
        <f t="shared" si="102"/>
        <v>-0.64400000000000002</v>
      </c>
      <c r="G40" s="109">
        <f t="shared" si="102"/>
        <v>-16.443999999999999</v>
      </c>
      <c r="H40" s="110">
        <f t="shared" si="102"/>
        <v>-0.76300000000000001</v>
      </c>
      <c r="I40" s="110">
        <f t="shared" si="102"/>
        <v>-0.76300000000000001</v>
      </c>
      <c r="J40" s="110">
        <f t="shared" si="102"/>
        <v>-0.71799999999999997</v>
      </c>
      <c r="K40" s="110">
        <f t="shared" si="102"/>
        <v>-0.53600000000000003</v>
      </c>
      <c r="L40" s="109">
        <f t="shared" si="102"/>
        <v>-2.78</v>
      </c>
      <c r="M40" s="110">
        <f t="shared" si="102"/>
        <v>-0.89800000000000002</v>
      </c>
      <c r="N40" s="110">
        <f t="shared" si="102"/>
        <v>-0.51300000000000001</v>
      </c>
      <c r="O40" s="110">
        <f t="shared" si="102"/>
        <v>-0.35699999999999998</v>
      </c>
      <c r="P40" s="110">
        <f t="shared" si="102"/>
        <v>-0.81200000000000006</v>
      </c>
      <c r="Q40" s="109">
        <f t="shared" si="102"/>
        <v>-2.58</v>
      </c>
      <c r="R40" s="110">
        <f t="shared" si="102"/>
        <v>-1.171</v>
      </c>
      <c r="S40" s="110">
        <f t="shared" si="102"/>
        <v>-0.95099999999999996</v>
      </c>
      <c r="T40" s="110">
        <f t="shared" si="102"/>
        <v>-0.33300000000000002</v>
      </c>
      <c r="U40" s="110">
        <f t="shared" si="102"/>
        <v>-0.10100000000000001</v>
      </c>
      <c r="V40" s="109">
        <f t="shared" si="102"/>
        <v>-2.556</v>
      </c>
      <c r="W40" s="110">
        <f t="shared" ref="W40:X40" si="103">-W26</f>
        <v>-0.53300000000000003</v>
      </c>
      <c r="X40" s="110">
        <f t="shared" si="103"/>
        <v>-0.41299999999999998</v>
      </c>
      <c r="Y40" s="110">
        <f t="shared" ref="Y40" si="104">-Y26</f>
        <v>-1.0269999999999999</v>
      </c>
    </row>
    <row r="41" spans="1:25">
      <c r="A41" s="10"/>
      <c r="B41" s="68" t="s">
        <v>89</v>
      </c>
      <c r="C41" s="95">
        <f t="shared" ref="C41:I41" si="105">C35+SUM(C39:C40)</f>
        <v>107.45399999999995</v>
      </c>
      <c r="D41" s="95">
        <f t="shared" si="105"/>
        <v>113.83199999999992</v>
      </c>
      <c r="E41" s="95">
        <f t="shared" si="105"/>
        <v>134.33500000000006</v>
      </c>
      <c r="F41" s="96">
        <f t="shared" si="105"/>
        <v>107.74200000000008</v>
      </c>
      <c r="G41" s="106">
        <f t="shared" si="105"/>
        <v>463.3629999999996</v>
      </c>
      <c r="H41" s="96">
        <f t="shared" si="105"/>
        <v>171.02500000000001</v>
      </c>
      <c r="I41" s="96">
        <f t="shared" si="105"/>
        <v>155.18999999999994</v>
      </c>
      <c r="J41" s="95">
        <f t="shared" ref="J41:M41" si="106">J35+SUM(J39:J40)</f>
        <v>112.19799999999995</v>
      </c>
      <c r="K41" s="95">
        <f t="shared" si="106"/>
        <v>120.91700000000007</v>
      </c>
      <c r="L41" s="106">
        <f t="shared" si="106"/>
        <v>559.33000000000015</v>
      </c>
      <c r="M41" s="96">
        <f t="shared" si="106"/>
        <v>170.48099999999991</v>
      </c>
      <c r="N41" s="96">
        <f t="shared" ref="N41" si="107">N35+SUM(N39:N40)</f>
        <v>133.88799999999998</v>
      </c>
      <c r="O41" s="96">
        <f t="shared" ref="O41:Q41" si="108">O35+SUM(O39:O40)</f>
        <v>128.82900000000012</v>
      </c>
      <c r="P41" s="96">
        <f t="shared" si="108"/>
        <v>116.44599999999997</v>
      </c>
      <c r="Q41" s="106">
        <f t="shared" si="108"/>
        <v>549.64400000000057</v>
      </c>
      <c r="R41" s="96">
        <f t="shared" ref="R41:S41" si="109">R35+SUM(R39:R40)</f>
        <v>158.316</v>
      </c>
      <c r="S41" s="96">
        <f t="shared" si="109"/>
        <v>131.62600000000003</v>
      </c>
      <c r="T41" s="96">
        <f t="shared" ref="T41:V41" si="110">T35+SUM(T39:T40)</f>
        <v>134.3490000000001</v>
      </c>
      <c r="U41" s="96">
        <f t="shared" si="110"/>
        <v>117.56799999999996</v>
      </c>
      <c r="V41" s="106">
        <f t="shared" si="110"/>
        <v>541.85900000000038</v>
      </c>
      <c r="W41" s="96">
        <f t="shared" ref="W41:X41" si="111">W35+SUM(W39:W40)</f>
        <v>117.21599999999995</v>
      </c>
      <c r="X41" s="96">
        <f t="shared" si="111"/>
        <v>86.931999999999988</v>
      </c>
      <c r="Y41" s="96">
        <f t="shared" ref="Y41" si="112">Y35+SUM(Y39:Y40)</f>
        <v>92.303999999999974</v>
      </c>
    </row>
    <row r="42" spans="1:25">
      <c r="A42" s="10"/>
      <c r="B42" s="41" t="s">
        <v>85</v>
      </c>
      <c r="C42" s="104">
        <f t="shared" ref="C42:E42" si="113">C41/C$10</f>
        <v>0.15126951860214988</v>
      </c>
      <c r="D42" s="104">
        <f t="shared" si="113"/>
        <v>0.16098635112029416</v>
      </c>
      <c r="E42" s="104">
        <f t="shared" si="113"/>
        <v>0.1711269525427962</v>
      </c>
      <c r="F42" s="104">
        <f t="shared" ref="F42:H42" si="114">F41/F$10</f>
        <v>0.14205457146435857</v>
      </c>
      <c r="G42" s="103">
        <f t="shared" si="114"/>
        <v>0.15649418284195044</v>
      </c>
      <c r="H42" s="104">
        <f t="shared" si="114"/>
        <v>0.19897201187142471</v>
      </c>
      <c r="I42" s="104">
        <f t="shared" ref="I42:J42" si="115">I41/I$10</f>
        <v>0.18360422222274797</v>
      </c>
      <c r="J42" s="104">
        <f t="shared" si="115"/>
        <v>0.13373126045390052</v>
      </c>
      <c r="K42" s="104">
        <f t="shared" ref="K42:M42" si="116">K41/K$10</f>
        <v>0.1457496856998558</v>
      </c>
      <c r="L42" s="103">
        <f t="shared" si="116"/>
        <v>0.16580664578933149</v>
      </c>
      <c r="M42" s="104">
        <f t="shared" si="116"/>
        <v>0.18624618043530738</v>
      </c>
      <c r="N42" s="104">
        <f t="shared" ref="N42" si="117">N41/N$10</f>
        <v>0.14865493530876697</v>
      </c>
      <c r="O42" s="104">
        <f t="shared" ref="O42:R42" si="118">O41/O$10</f>
        <v>0.1430470150098935</v>
      </c>
      <c r="P42" s="104">
        <f t="shared" si="118"/>
        <v>0.13204560350712466</v>
      </c>
      <c r="Q42" s="103">
        <f t="shared" si="118"/>
        <v>0.15274321075208352</v>
      </c>
      <c r="R42" s="104">
        <f t="shared" si="118"/>
        <v>0.16017904244265047</v>
      </c>
      <c r="S42" s="104">
        <f t="shared" ref="S42:T42" si="119">S41/S$10</f>
        <v>0.13371516574967293</v>
      </c>
      <c r="T42" s="104">
        <f t="shared" si="119"/>
        <v>0.13846372656225048</v>
      </c>
      <c r="U42" s="104">
        <f t="shared" ref="U42:V42" si="120">U41/U$10</f>
        <v>0.12724802700995186</v>
      </c>
      <c r="V42" s="103">
        <f t="shared" si="120"/>
        <v>0.14012546732553674</v>
      </c>
      <c r="W42" s="104">
        <f t="shared" ref="W42:X42" si="121">W41/W$10</f>
        <v>0.11170221192829552</v>
      </c>
      <c r="X42" s="104">
        <f t="shared" si="121"/>
        <v>8.6931478411129526E-2</v>
      </c>
      <c r="Y42" s="104">
        <f t="shared" ref="Y42" si="122">Y41/Y$10</f>
        <v>9.3785911182596174E-2</v>
      </c>
    </row>
    <row r="43" spans="1:25">
      <c r="A43" s="111"/>
      <c r="B43" s="10"/>
      <c r="C43" s="86"/>
      <c r="D43" s="86"/>
      <c r="E43" s="86"/>
      <c r="F43" s="86"/>
      <c r="G43" s="85"/>
      <c r="H43" s="86"/>
      <c r="I43" s="86"/>
      <c r="J43" s="86"/>
      <c r="K43" s="86"/>
      <c r="L43" s="85"/>
      <c r="M43" s="86"/>
      <c r="N43" s="86"/>
      <c r="O43" s="86"/>
      <c r="P43" s="86"/>
      <c r="Q43" s="85"/>
      <c r="R43" s="86"/>
      <c r="S43" s="86"/>
      <c r="T43" s="86"/>
      <c r="U43" s="86"/>
      <c r="V43" s="85"/>
      <c r="W43" s="86"/>
      <c r="X43" s="86"/>
      <c r="Y43" s="86"/>
    </row>
    <row r="44" spans="1:25" s="10" customFormat="1">
      <c r="A44" s="112"/>
      <c r="B44" s="10" t="s">
        <v>17</v>
      </c>
      <c r="C44" s="114">
        <f>-'Consolidated Reconciliations'!C28</f>
        <v>-41.84</v>
      </c>
      <c r="D44" s="114">
        <f>-'Consolidated Reconciliations'!D28</f>
        <v>-43.886000000000003</v>
      </c>
      <c r="E44" s="114">
        <f>-'Consolidated Reconciliations'!E28</f>
        <v>-53.813000000000002</v>
      </c>
      <c r="F44" s="114">
        <f>-'Consolidated Reconciliations'!F28</f>
        <v>-32.196000000000026</v>
      </c>
      <c r="G44" s="113">
        <f>SUM(C44:F44)</f>
        <v>-171.73500000000001</v>
      </c>
      <c r="H44" s="114">
        <f>-'Consolidated Reconciliations'!H28</f>
        <v>-57.14</v>
      </c>
      <c r="I44" s="114">
        <f>-'Consolidated Reconciliations'!I28</f>
        <v>-51.905999999999999</v>
      </c>
      <c r="J44" s="114">
        <f>-'Consolidated Reconciliations'!J28</f>
        <v>-37.557000000000002</v>
      </c>
      <c r="K44" s="114">
        <f>-'Consolidated Reconciliations'!K28</f>
        <v>-44.57</v>
      </c>
      <c r="L44" s="113">
        <f>SUM(H44:K44)</f>
        <v>-191.173</v>
      </c>
      <c r="M44" s="114">
        <f>-'Consolidated Reconciliations'!M28</f>
        <v>-53.274999999999999</v>
      </c>
      <c r="N44" s="114">
        <f>-'Consolidated Reconciliations'!N28</f>
        <v>-37.268999999999998</v>
      </c>
      <c r="O44" s="114">
        <f>-'Consolidated Reconciliations'!O28</f>
        <v>-42.265000000000001</v>
      </c>
      <c r="P44" s="114">
        <f>-'Consolidated Reconciliations'!P28</f>
        <v>-29.297000000000001</v>
      </c>
      <c r="Q44" s="113">
        <f>-'Consolidated Reconciliations'!Q28</f>
        <v>-162.10599999999999</v>
      </c>
      <c r="R44" s="114">
        <f>-'Consolidated Reconciliations'!R28</f>
        <v>-38.277000000000001</v>
      </c>
      <c r="S44" s="114">
        <f>-'Consolidated Reconciliations'!S28</f>
        <v>-30.234000000000002</v>
      </c>
      <c r="T44" s="114">
        <f>-'Consolidated Reconciliations'!T28</f>
        <v>-25.71</v>
      </c>
      <c r="U44" s="114">
        <f>-'Consolidated Reconciliations'!U28</f>
        <v>-22.623999999999999</v>
      </c>
      <c r="V44" s="113">
        <f>-'Consolidated Reconciliations'!V28</f>
        <v>-116.845</v>
      </c>
      <c r="W44" s="114">
        <f>-'Consolidated Reconciliations'!W28</f>
        <v>-23.55</v>
      </c>
      <c r="X44" s="114">
        <f>-'Consolidated Reconciliations'!X28</f>
        <v>-19.890999999999998</v>
      </c>
      <c r="Y44" s="114">
        <f>-'Consolidated Reconciliations'!Y28</f>
        <v>-19.765999999999998</v>
      </c>
    </row>
    <row r="45" spans="1:25" s="10" customFormat="1">
      <c r="A45" s="112"/>
      <c r="B45" s="10" t="s">
        <v>116</v>
      </c>
      <c r="C45" s="116">
        <f t="shared" ref="C45:E45" si="123">-C44/C41</f>
        <v>0.38937591899789697</v>
      </c>
      <c r="D45" s="116">
        <f t="shared" si="123"/>
        <v>0.38553306627310452</v>
      </c>
      <c r="E45" s="116">
        <f t="shared" si="123"/>
        <v>0.40058808203372148</v>
      </c>
      <c r="F45" s="116">
        <f t="shared" ref="F45:H45" si="124">-F44/F41</f>
        <v>0.29882497076349057</v>
      </c>
      <c r="G45" s="115">
        <f t="shared" si="124"/>
        <v>0.37062734832086325</v>
      </c>
      <c r="H45" s="116">
        <f t="shared" si="124"/>
        <v>0.33410320128636162</v>
      </c>
      <c r="I45" s="116">
        <f t="shared" ref="I45:J45" si="125">-I44/I41</f>
        <v>0.33446742702493731</v>
      </c>
      <c r="J45" s="116">
        <f t="shared" si="125"/>
        <v>0.3347385871405909</v>
      </c>
      <c r="K45" s="116">
        <f t="shared" ref="K45:M45" si="126">-K44/K41</f>
        <v>0.36859994872515839</v>
      </c>
      <c r="L45" s="115">
        <f t="shared" si="126"/>
        <v>0.34178928360717276</v>
      </c>
      <c r="M45" s="116">
        <f t="shared" si="126"/>
        <v>0.31249816695115601</v>
      </c>
      <c r="N45" s="116">
        <f t="shared" ref="N45" si="127">-N44/N41</f>
        <v>0.27835952437858513</v>
      </c>
      <c r="O45" s="116">
        <f t="shared" ref="O45:R45" si="128">-O44/O41</f>
        <v>0.32807054312305428</v>
      </c>
      <c r="P45" s="116">
        <f t="shared" si="128"/>
        <v>0.25159301307043613</v>
      </c>
      <c r="Q45" s="115">
        <f t="shared" si="128"/>
        <v>0.29492908136903129</v>
      </c>
      <c r="R45" s="116">
        <f t="shared" si="128"/>
        <v>0.24177594178731146</v>
      </c>
      <c r="S45" s="116">
        <f t="shared" ref="S45:T45" si="129">-S44/S41</f>
        <v>0.22969626061720325</v>
      </c>
      <c r="T45" s="116">
        <f t="shared" si="129"/>
        <v>0.1913672598977289</v>
      </c>
      <c r="U45" s="116">
        <f t="shared" ref="U45:V45" si="130">-U44/U41</f>
        <v>0.19243331518780626</v>
      </c>
      <c r="V45" s="115">
        <f t="shared" si="130"/>
        <v>0.215637278332555</v>
      </c>
      <c r="W45" s="116">
        <f t="shared" ref="W45:X45" si="131">-W44/W41</f>
        <v>0.2009111384111385</v>
      </c>
      <c r="X45" s="116">
        <f t="shared" si="131"/>
        <v>0.22881102470896794</v>
      </c>
      <c r="Y45" s="116">
        <f t="shared" ref="Y45" si="132">-Y44/Y41</f>
        <v>0.21414023227595774</v>
      </c>
    </row>
    <row r="46" spans="1:25" s="10" customFormat="1">
      <c r="A46" s="112"/>
      <c r="B46" s="117"/>
      <c r="C46" s="119"/>
      <c r="D46" s="119"/>
      <c r="E46" s="119"/>
      <c r="F46" s="119"/>
      <c r="G46" s="118"/>
      <c r="H46" s="119"/>
      <c r="I46" s="119"/>
      <c r="J46" s="119"/>
      <c r="K46" s="119"/>
      <c r="L46" s="118"/>
      <c r="M46" s="119"/>
      <c r="N46" s="119"/>
      <c r="O46" s="119"/>
      <c r="P46" s="119"/>
      <c r="Q46" s="118"/>
      <c r="R46" s="119"/>
      <c r="S46" s="119"/>
      <c r="T46" s="119"/>
      <c r="U46" s="119"/>
      <c r="V46" s="118"/>
      <c r="W46" s="119"/>
      <c r="X46" s="119"/>
      <c r="Y46" s="119"/>
    </row>
    <row r="47" spans="1:25" s="10" customFormat="1">
      <c r="A47" s="112"/>
      <c r="B47" s="101" t="s">
        <v>20</v>
      </c>
      <c r="C47" s="72">
        <f t="shared" ref="C47:I47" si="133">-C40</f>
        <v>9.32</v>
      </c>
      <c r="D47" s="72">
        <f t="shared" si="133"/>
        <v>6.1080000000000005</v>
      </c>
      <c r="E47" s="72">
        <f t="shared" si="133"/>
        <v>0.372</v>
      </c>
      <c r="F47" s="72">
        <f t="shared" si="133"/>
        <v>0.64400000000000002</v>
      </c>
      <c r="G47" s="71">
        <f t="shared" si="133"/>
        <v>16.443999999999999</v>
      </c>
      <c r="H47" s="72">
        <f t="shared" si="133"/>
        <v>0.76300000000000001</v>
      </c>
      <c r="I47" s="72">
        <f t="shared" si="133"/>
        <v>0.76300000000000001</v>
      </c>
      <c r="J47" s="72">
        <f t="shared" ref="J47:M47" si="134">-J40</f>
        <v>0.71799999999999997</v>
      </c>
      <c r="K47" s="72">
        <f t="shared" si="134"/>
        <v>0.53600000000000003</v>
      </c>
      <c r="L47" s="71">
        <f t="shared" si="134"/>
        <v>2.78</v>
      </c>
      <c r="M47" s="72">
        <f t="shared" si="134"/>
        <v>0.89800000000000002</v>
      </c>
      <c r="N47" s="72">
        <f t="shared" ref="N47" si="135">-N40</f>
        <v>0.51300000000000001</v>
      </c>
      <c r="O47" s="72">
        <f t="shared" ref="O47:R47" si="136">-O40</f>
        <v>0.35699999999999998</v>
      </c>
      <c r="P47" s="72">
        <f t="shared" si="136"/>
        <v>0.81200000000000006</v>
      </c>
      <c r="Q47" s="71">
        <f t="shared" si="136"/>
        <v>2.58</v>
      </c>
      <c r="R47" s="72">
        <f t="shared" si="136"/>
        <v>1.171</v>
      </c>
      <c r="S47" s="72">
        <f t="shared" ref="S47:T47" si="137">-S40</f>
        <v>0.95099999999999996</v>
      </c>
      <c r="T47" s="72">
        <f t="shared" si="137"/>
        <v>0.33300000000000002</v>
      </c>
      <c r="U47" s="72">
        <f t="shared" ref="U47:V47" si="138">-U40</f>
        <v>0.10100000000000001</v>
      </c>
      <c r="V47" s="71">
        <f t="shared" si="138"/>
        <v>2.556</v>
      </c>
      <c r="W47" s="72">
        <f t="shared" ref="W47:X47" si="139">-W40</f>
        <v>0.53300000000000003</v>
      </c>
      <c r="X47" s="72">
        <f t="shared" si="139"/>
        <v>0.41299999999999998</v>
      </c>
      <c r="Y47" s="72">
        <f t="shared" ref="Y47" si="140">-Y40</f>
        <v>1.0269999999999999</v>
      </c>
    </row>
    <row r="48" spans="1:25" s="10" customFormat="1">
      <c r="A48" s="112"/>
      <c r="B48" s="117"/>
      <c r="C48" s="119"/>
      <c r="D48" s="119"/>
      <c r="E48" s="119"/>
      <c r="F48" s="119"/>
      <c r="G48" s="118"/>
      <c r="H48" s="119"/>
      <c r="I48" s="119"/>
      <c r="J48" s="119"/>
      <c r="K48" s="119"/>
      <c r="L48" s="118"/>
      <c r="M48" s="119"/>
      <c r="N48" s="119"/>
      <c r="O48" s="119"/>
      <c r="P48" s="119"/>
      <c r="Q48" s="118"/>
      <c r="R48" s="119"/>
      <c r="S48" s="119"/>
      <c r="T48" s="119"/>
      <c r="U48" s="119"/>
      <c r="V48" s="118"/>
      <c r="W48" s="119"/>
      <c r="X48" s="119"/>
      <c r="Y48" s="119"/>
    </row>
    <row r="49" spans="1:25">
      <c r="A49" s="10"/>
      <c r="B49" s="105" t="s">
        <v>120</v>
      </c>
      <c r="C49" s="96">
        <f t="shared" ref="C49:I49" si="141">C41+C44+C47</f>
        <v>74.933999999999941</v>
      </c>
      <c r="D49" s="96">
        <f t="shared" si="141"/>
        <v>76.053999999999917</v>
      </c>
      <c r="E49" s="96">
        <f t="shared" si="141"/>
        <v>80.894000000000062</v>
      </c>
      <c r="F49" s="96">
        <f t="shared" si="141"/>
        <v>76.190000000000055</v>
      </c>
      <c r="G49" s="106">
        <f t="shared" si="141"/>
        <v>308.0719999999996</v>
      </c>
      <c r="H49" s="96">
        <f t="shared" si="141"/>
        <v>114.64800000000001</v>
      </c>
      <c r="I49" s="96">
        <f t="shared" si="141"/>
        <v>104.04699999999994</v>
      </c>
      <c r="J49" s="96">
        <f t="shared" ref="J49:M49" si="142">J41+J44+J47</f>
        <v>75.358999999999952</v>
      </c>
      <c r="K49" s="96">
        <f t="shared" si="142"/>
        <v>76.883000000000067</v>
      </c>
      <c r="L49" s="106">
        <f t="shared" si="142"/>
        <v>370.93700000000013</v>
      </c>
      <c r="M49" s="96">
        <f t="shared" si="142"/>
        <v>118.1039999999999</v>
      </c>
      <c r="N49" s="96">
        <f t="shared" ref="N49" si="143">N41+N44+N47</f>
        <v>97.131999999999977</v>
      </c>
      <c r="O49" s="96">
        <f t="shared" ref="O49:R49" si="144">O41+O44+O47</f>
        <v>86.92100000000012</v>
      </c>
      <c r="P49" s="96">
        <f t="shared" si="144"/>
        <v>87.96099999999997</v>
      </c>
      <c r="Q49" s="106">
        <f t="shared" si="144"/>
        <v>390.11800000000056</v>
      </c>
      <c r="R49" s="96">
        <f t="shared" si="144"/>
        <v>121.21000000000001</v>
      </c>
      <c r="S49" s="96">
        <f t="shared" ref="S49:T49" si="145">S41+S44+S47</f>
        <v>102.34300000000002</v>
      </c>
      <c r="T49" s="96">
        <f t="shared" si="145"/>
        <v>108.97200000000009</v>
      </c>
      <c r="U49" s="96">
        <f t="shared" ref="U49:V49" si="146">U41+U44+U47</f>
        <v>95.044999999999959</v>
      </c>
      <c r="V49" s="106">
        <f t="shared" si="146"/>
        <v>427.57000000000033</v>
      </c>
      <c r="W49" s="96">
        <f t="shared" ref="W49:X49" si="147">W41+W44+W47</f>
        <v>94.198999999999955</v>
      </c>
      <c r="X49" s="96">
        <f t="shared" si="147"/>
        <v>67.453999999999994</v>
      </c>
      <c r="Y49" s="344">
        <f t="shared" ref="Y49" si="148">Y41+Y44+Y47</f>
        <v>73.564999999999984</v>
      </c>
    </row>
    <row r="50" spans="1:25">
      <c r="A50" s="10"/>
      <c r="B50" s="223" t="s">
        <v>1</v>
      </c>
      <c r="C50" s="79" t="s">
        <v>31</v>
      </c>
      <c r="D50" s="79" t="s">
        <v>31</v>
      </c>
      <c r="E50" s="79" t="s">
        <v>31</v>
      </c>
      <c r="F50" s="79" t="s">
        <v>31</v>
      </c>
      <c r="G50" s="78" t="s">
        <v>31</v>
      </c>
      <c r="H50" s="99">
        <f t="shared" ref="H50:N50" si="149">IFERROR((H49-C49)/ABS(C49),"n/a")</f>
        <v>0.52998638802146025</v>
      </c>
      <c r="I50" s="99">
        <f t="shared" si="149"/>
        <v>0.36806742577642271</v>
      </c>
      <c r="J50" s="99">
        <f t="shared" si="149"/>
        <v>-6.8422874378818027E-2</v>
      </c>
      <c r="K50" s="99">
        <f t="shared" si="149"/>
        <v>9.0956818480117021E-3</v>
      </c>
      <c r="L50" s="98">
        <f t="shared" si="149"/>
        <v>0.20405944065023957</v>
      </c>
      <c r="M50" s="99">
        <f t="shared" si="149"/>
        <v>3.0144442118483435E-2</v>
      </c>
      <c r="N50" s="99">
        <f t="shared" si="149"/>
        <v>-6.6460349649677244E-2</v>
      </c>
      <c r="O50" s="99">
        <f t="shared" ref="O50" si="150">IFERROR((O49-J49)/ABS(J49),"n/a")</f>
        <v>0.15342560278135559</v>
      </c>
      <c r="P50" s="99">
        <f t="shared" ref="P50" si="151">IFERROR((P49-K49)/ABS(K49),"n/a")</f>
        <v>0.14408907040567998</v>
      </c>
      <c r="Q50" s="98">
        <f t="shared" ref="Q50:Y50" si="152">IFERROR((Q49-L49)/ABS(L49),"n/a")</f>
        <v>5.1709589499026605E-2</v>
      </c>
      <c r="R50" s="99">
        <f t="shared" si="152"/>
        <v>2.6298855246224606E-2</v>
      </c>
      <c r="S50" s="99">
        <f t="shared" si="152"/>
        <v>5.3648643083639196E-2</v>
      </c>
      <c r="T50" s="99">
        <f t="shared" si="152"/>
        <v>0.25369013241909255</v>
      </c>
      <c r="U50" s="99">
        <f t="shared" si="152"/>
        <v>8.0535691954388783E-2</v>
      </c>
      <c r="V50" s="98">
        <f t="shared" si="152"/>
        <v>9.6001722555738814E-2</v>
      </c>
      <c r="W50" s="99">
        <f t="shared" si="152"/>
        <v>-0.22284464978137158</v>
      </c>
      <c r="X50" s="99">
        <f t="shared" si="152"/>
        <v>-0.34090265088965555</v>
      </c>
      <c r="Y50" s="345">
        <f t="shared" si="152"/>
        <v>-0.32491832764379913</v>
      </c>
    </row>
    <row r="51" spans="1:25">
      <c r="A51" s="10"/>
      <c r="B51" s="197" t="s">
        <v>85</v>
      </c>
      <c r="C51" s="222">
        <f t="shared" ref="C51:E51" si="153">C49/C$10</f>
        <v>0.1054891405339354</v>
      </c>
      <c r="D51" s="222">
        <f t="shared" si="153"/>
        <v>0.10755899877102086</v>
      </c>
      <c r="E51" s="222">
        <f t="shared" si="153"/>
        <v>0.10304941898237212</v>
      </c>
      <c r="F51" s="222">
        <f t="shared" ref="F51:H51" si="154">F49/F$10</f>
        <v>0.1004542128405773</v>
      </c>
      <c r="G51" s="221">
        <f t="shared" si="154"/>
        <v>0.10404688310565439</v>
      </c>
      <c r="H51" s="222">
        <f t="shared" si="154"/>
        <v>0.13338250675068031</v>
      </c>
      <c r="I51" s="222">
        <f t="shared" ref="I51:J51" si="155">I49/I$10</f>
        <v>0.12309729048012279</v>
      </c>
      <c r="J51" s="222">
        <f t="shared" si="155"/>
        <v>8.9822047242780506E-2</v>
      </c>
      <c r="K51" s="222">
        <f t="shared" ref="K51:M51" si="156">K49/K$10</f>
        <v>9.2672437173118891E-2</v>
      </c>
      <c r="L51" s="221">
        <f t="shared" si="156"/>
        <v>0.10995980864455197</v>
      </c>
      <c r="M51" s="222">
        <f t="shared" si="156"/>
        <v>0.12902563273403803</v>
      </c>
      <c r="N51" s="222">
        <f t="shared" ref="N51" si="157">N49/N$10</f>
        <v>0.10784499862878788</v>
      </c>
      <c r="O51" s="222">
        <f t="shared" ref="O51:R51" si="158">O49/O$10</f>
        <v>9.6513902860962647E-2</v>
      </c>
      <c r="P51" s="222">
        <f t="shared" si="158"/>
        <v>9.9744631246158649E-2</v>
      </c>
      <c r="Q51" s="221">
        <f t="shared" si="158"/>
        <v>0.10841176450972147</v>
      </c>
      <c r="R51" s="222">
        <f t="shared" si="158"/>
        <v>0.12263638377974219</v>
      </c>
      <c r="S51" s="222">
        <f t="shared" ref="S51:T51" si="159">S49/S$10</f>
        <v>0.10396738644582967</v>
      </c>
      <c r="T51" s="222">
        <f t="shared" si="159"/>
        <v>0.1123095014547303</v>
      </c>
      <c r="U51" s="222">
        <f t="shared" ref="U51:V51" si="160">U49/U$10</f>
        <v>0.10287058321278642</v>
      </c>
      <c r="V51" s="221">
        <f t="shared" si="160"/>
        <v>0.11057017796950822</v>
      </c>
      <c r="W51" s="222">
        <f t="shared" ref="W51:X51" si="161">W49/W$10</f>
        <v>8.9767921285775903E-2</v>
      </c>
      <c r="X51" s="222">
        <f t="shared" si="161"/>
        <v>6.7453595278428327E-2</v>
      </c>
      <c r="Y51" s="353">
        <f t="shared" ref="Y51" si="162">Y49/Y$10</f>
        <v>7.4746062534101307E-2</v>
      </c>
    </row>
    <row r="52" spans="1:25" s="120" customFormat="1">
      <c r="B52" s="121"/>
      <c r="C52" s="122"/>
      <c r="D52" s="123"/>
      <c r="E52" s="123"/>
      <c r="F52" s="122"/>
      <c r="G52" s="123"/>
      <c r="H52" s="123"/>
      <c r="I52" s="123"/>
      <c r="L52" s="123"/>
      <c r="M52" s="123"/>
      <c r="N52" s="123"/>
      <c r="O52" s="123"/>
      <c r="P52" s="123"/>
      <c r="Q52" s="123"/>
      <c r="R52" s="123"/>
      <c r="S52" s="123"/>
      <c r="T52" s="123"/>
      <c r="U52" s="123"/>
      <c r="V52" s="123"/>
      <c r="W52" s="123"/>
      <c r="X52" s="123"/>
      <c r="Y52" s="123"/>
    </row>
    <row r="53" spans="1:25" s="120" customFormat="1">
      <c r="B53" s="121"/>
      <c r="C53" s="122"/>
      <c r="D53" s="123"/>
      <c r="E53" s="123"/>
      <c r="F53" s="122"/>
      <c r="G53" s="123"/>
      <c r="H53" s="123"/>
      <c r="I53" s="123"/>
      <c r="L53" s="123"/>
      <c r="M53" s="123"/>
      <c r="N53" s="123"/>
      <c r="O53" s="123"/>
      <c r="P53" s="123"/>
      <c r="Q53" s="123"/>
      <c r="R53" s="123"/>
      <c r="S53" s="123"/>
      <c r="T53" s="123"/>
      <c r="U53" s="123"/>
      <c r="V53" s="123"/>
      <c r="W53" s="123"/>
      <c r="X53" s="123"/>
      <c r="Y53" s="123"/>
    </row>
    <row r="54" spans="1:25" ht="14.25">
      <c r="B54" s="31" t="s">
        <v>55</v>
      </c>
      <c r="C54" s="31">
        <f>'Non-GAAP Financial Measures'!$B$57</f>
        <v>43769</v>
      </c>
      <c r="D54" s="124"/>
      <c r="E54" s="124"/>
      <c r="G54" s="124"/>
      <c r="H54" s="124"/>
      <c r="I54" s="124"/>
      <c r="L54" s="124"/>
      <c r="M54" s="124"/>
      <c r="N54" s="124"/>
      <c r="O54" s="124"/>
      <c r="P54" s="124"/>
      <c r="Q54" s="124"/>
      <c r="R54" s="124"/>
      <c r="S54" s="124"/>
      <c r="T54" s="124"/>
      <c r="U54" s="124"/>
      <c r="V54" s="124"/>
      <c r="W54" s="124"/>
      <c r="X54" s="124"/>
      <c r="Y54" s="124"/>
    </row>
    <row r="55" spans="1:25">
      <c r="B55" s="87"/>
      <c r="C55" s="26"/>
      <c r="D55" s="54"/>
      <c r="E55" s="54"/>
      <c r="H55" s="54"/>
      <c r="I55" s="26"/>
      <c r="M55" s="54"/>
      <c r="N55" s="54"/>
      <c r="O55" s="54"/>
      <c r="P55" s="54"/>
      <c r="R55" s="54"/>
      <c r="S55" s="54"/>
      <c r="T55" s="54"/>
      <c r="U55" s="54"/>
      <c r="W55" s="54"/>
      <c r="X55" s="54"/>
      <c r="Y55" s="54"/>
    </row>
    <row r="56" spans="1:25">
      <c r="C56" s="125"/>
      <c r="D56" s="126"/>
      <c r="E56" s="126"/>
      <c r="G56" s="125"/>
      <c r="H56" s="125"/>
      <c r="I56" s="125"/>
      <c r="L56" s="125"/>
      <c r="M56" s="125"/>
      <c r="N56" s="125"/>
      <c r="O56" s="125"/>
      <c r="P56" s="125"/>
      <c r="Q56" s="125"/>
      <c r="R56" s="125"/>
      <c r="S56" s="125"/>
      <c r="T56" s="125"/>
      <c r="U56" s="125"/>
      <c r="V56" s="125"/>
      <c r="W56" s="125"/>
      <c r="X56" s="125"/>
      <c r="Y56" s="125"/>
    </row>
    <row r="57" spans="1:25">
      <c r="C57" s="27"/>
      <c r="D57" s="30"/>
      <c r="E57" s="30"/>
      <c r="G57" s="27"/>
      <c r="H57" s="27"/>
      <c r="I57" s="27"/>
      <c r="L57" s="27"/>
      <c r="M57" s="27"/>
      <c r="N57" s="27"/>
      <c r="O57" s="27"/>
      <c r="P57" s="27"/>
      <c r="Q57" s="27"/>
      <c r="R57" s="27"/>
      <c r="S57" s="27"/>
      <c r="T57" s="27"/>
      <c r="U57" s="27"/>
      <c r="V57" s="27"/>
      <c r="W57" s="27"/>
      <c r="X57" s="27"/>
      <c r="Y57" s="27"/>
    </row>
    <row r="58" spans="1:25">
      <c r="C58" s="127"/>
      <c r="D58" s="128"/>
      <c r="E58" s="128"/>
      <c r="G58" s="127"/>
      <c r="H58" s="127"/>
      <c r="I58" s="127"/>
      <c r="L58" s="127"/>
      <c r="M58" s="127"/>
      <c r="N58" s="127"/>
      <c r="O58" s="127"/>
      <c r="P58" s="127"/>
      <c r="Q58" s="127"/>
      <c r="R58" s="127"/>
      <c r="S58" s="127"/>
      <c r="T58" s="127"/>
      <c r="U58" s="127"/>
      <c r="V58" s="127"/>
      <c r="W58" s="127"/>
      <c r="X58" s="127"/>
      <c r="Y58" s="127"/>
    </row>
    <row r="59" spans="1:25">
      <c r="C59" s="27"/>
      <c r="D59" s="30"/>
      <c r="E59" s="30"/>
      <c r="G59" s="27"/>
      <c r="H59" s="27"/>
      <c r="I59" s="27"/>
      <c r="L59" s="27"/>
      <c r="M59" s="27"/>
      <c r="N59" s="27"/>
      <c r="O59" s="27"/>
      <c r="P59" s="27"/>
      <c r="Q59" s="27"/>
      <c r="R59" s="27"/>
      <c r="S59" s="27"/>
      <c r="T59" s="27"/>
      <c r="U59" s="27"/>
      <c r="V59" s="27"/>
      <c r="W59" s="27"/>
      <c r="X59" s="27"/>
      <c r="Y59" s="27"/>
    </row>
    <row r="60" spans="1:25">
      <c r="C60" s="36"/>
      <c r="D60" s="129"/>
      <c r="E60" s="129"/>
      <c r="G60" s="36"/>
      <c r="H60" s="36"/>
      <c r="I60" s="36"/>
      <c r="L60" s="36"/>
      <c r="M60" s="36"/>
      <c r="N60" s="36"/>
      <c r="O60" s="36"/>
      <c r="P60" s="36"/>
      <c r="Q60" s="36"/>
      <c r="R60" s="36"/>
      <c r="S60" s="36"/>
      <c r="T60" s="36"/>
      <c r="U60" s="36"/>
      <c r="V60" s="36"/>
      <c r="W60" s="36"/>
      <c r="X60" s="36"/>
      <c r="Y60" s="36"/>
    </row>
    <row r="61" spans="1:25">
      <c r="C61" s="27"/>
      <c r="D61" s="30"/>
      <c r="E61" s="30"/>
      <c r="G61" s="27"/>
      <c r="H61" s="27"/>
      <c r="I61" s="27"/>
      <c r="L61" s="27"/>
      <c r="M61" s="27"/>
      <c r="N61" s="27"/>
      <c r="O61" s="27"/>
      <c r="P61" s="27"/>
      <c r="Q61" s="27"/>
      <c r="R61" s="27"/>
      <c r="S61" s="27"/>
      <c r="T61" s="27"/>
      <c r="U61" s="27"/>
      <c r="V61" s="27"/>
      <c r="W61" s="27"/>
      <c r="X61" s="27"/>
      <c r="Y61" s="27"/>
    </row>
    <row r="62" spans="1:25">
      <c r="C62" s="27"/>
      <c r="D62" s="30"/>
      <c r="E62" s="30"/>
      <c r="G62" s="27"/>
      <c r="H62" s="27"/>
      <c r="I62" s="27"/>
      <c r="L62" s="27"/>
      <c r="M62" s="27"/>
      <c r="N62" s="27"/>
      <c r="O62" s="27"/>
      <c r="P62" s="27"/>
      <c r="Q62" s="27"/>
      <c r="R62" s="27"/>
      <c r="S62" s="27"/>
      <c r="T62" s="27"/>
      <c r="U62" s="27"/>
      <c r="V62" s="27"/>
      <c r="W62" s="27"/>
      <c r="X62" s="27"/>
      <c r="Y62" s="27"/>
    </row>
    <row r="63" spans="1:25">
      <c r="C63" s="27"/>
      <c r="D63" s="30"/>
      <c r="E63" s="30"/>
      <c r="G63" s="27"/>
      <c r="H63" s="27"/>
      <c r="I63" s="27"/>
      <c r="L63" s="27"/>
      <c r="M63" s="27"/>
      <c r="N63" s="27"/>
      <c r="O63" s="27"/>
      <c r="P63" s="27"/>
      <c r="Q63" s="27"/>
      <c r="R63" s="27"/>
      <c r="S63" s="27"/>
      <c r="T63" s="27"/>
      <c r="U63" s="27"/>
      <c r="V63" s="27"/>
      <c r="W63" s="27"/>
      <c r="X63" s="27"/>
      <c r="Y63" s="27"/>
    </row>
    <row r="69" spans="3:25">
      <c r="C69" s="27"/>
      <c r="D69" s="30"/>
      <c r="E69" s="30"/>
      <c r="G69" s="27"/>
      <c r="H69" s="27"/>
      <c r="I69" s="27"/>
      <c r="L69" s="27"/>
      <c r="M69" s="27"/>
      <c r="N69" s="27"/>
      <c r="O69" s="27"/>
      <c r="P69" s="27"/>
      <c r="Q69" s="27"/>
      <c r="R69" s="27"/>
      <c r="S69" s="27"/>
      <c r="T69" s="27"/>
      <c r="U69" s="27"/>
      <c r="V69" s="27"/>
      <c r="W69" s="27"/>
      <c r="X69" s="27"/>
      <c r="Y69" s="27"/>
    </row>
  </sheetData>
  <pageMargins left="0.7" right="0.7" top="0.75" bottom="0.75" header="0.3" footer="0.3"/>
  <pageSetup scale="32" fitToHeight="6" orientation="portrait" r:id="rId1"/>
  <headerFooter>
    <oddHeader>&amp;A</oddHeader>
    <oddFooter>&amp;L&amp;"-,Bold"Sabre Confidential&amp;C&amp;D&amp;RPage &amp;P</oddFooter>
  </headerFooter>
  <ignoredErrors>
    <ignoredError sqref="G4 L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3" tint="-0.499984740745262"/>
    <pageSetUpPr fitToPage="1"/>
  </sheetPr>
  <dimension ref="B2:Y200"/>
  <sheetViews>
    <sheetView showGridLines="0" zoomScaleNormal="100" zoomScaleSheetLayoutView="85" workbookViewId="0">
      <pane xSplit="2" ySplit="5" topLeftCell="C6"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3.85546875" style="3" bestFit="1" customWidth="1"/>
    <col min="3" max="3" width="12.42578125" style="33" hidden="1" customWidth="1" outlineLevel="1"/>
    <col min="4" max="4" width="10.7109375" style="33" hidden="1" customWidth="1" outlineLevel="1"/>
    <col min="5" max="5" width="10.7109375" style="130" hidden="1" customWidth="1" outlineLevel="1"/>
    <col min="6" max="6" width="10.7109375" style="3" hidden="1" customWidth="1" outlineLevel="1"/>
    <col min="7" max="7" width="10.7109375" style="3" customWidth="1" collapsed="1"/>
    <col min="8" max="9" width="10.7109375" style="33" hidden="1" customWidth="1" outlineLevel="1"/>
    <col min="10" max="10" width="10.7109375" style="130" hidden="1" customWidth="1" outlineLevel="1"/>
    <col min="11" max="11" width="10.7109375" style="3" hidden="1" customWidth="1" outlineLevel="1"/>
    <col min="12" max="12" width="12.5703125" style="3" customWidth="1" collapsed="1"/>
    <col min="13" max="14" width="10.7109375" style="33" hidden="1" customWidth="1" outlineLevel="1"/>
    <col min="15" max="15" width="10.7109375" style="130" hidden="1" customWidth="1" outlineLevel="1"/>
    <col min="16" max="16" width="10.7109375" style="3" hidden="1" customWidth="1" outlineLevel="1"/>
    <col min="17" max="17" width="12.5703125" style="3" customWidth="1" collapsed="1"/>
    <col min="18" max="21" width="10.7109375" style="33" customWidth="1" outlineLevel="1"/>
    <col min="22" max="22" width="12.5703125" style="3" customWidth="1"/>
    <col min="23" max="25" width="10.7109375" style="33" customWidth="1" outlineLevel="1"/>
    <col min="26" max="16384" width="9.140625" style="3"/>
  </cols>
  <sheetData>
    <row r="2" spans="2:25" ht="26.25">
      <c r="B2" s="88" t="s">
        <v>41</v>
      </c>
    </row>
    <row r="3" spans="2:25">
      <c r="B3" s="6" t="s">
        <v>21</v>
      </c>
      <c r="C3" s="131"/>
      <c r="D3" s="131"/>
      <c r="H3" s="131"/>
      <c r="I3" s="131"/>
      <c r="M3" s="131"/>
      <c r="N3" s="131"/>
      <c r="R3" s="131"/>
      <c r="S3" s="131"/>
      <c r="T3" s="131"/>
      <c r="U3" s="131"/>
      <c r="W3" s="131"/>
      <c r="X3" s="131"/>
      <c r="Y3" s="131"/>
    </row>
    <row r="4" spans="2:25">
      <c r="B4" s="173"/>
      <c r="C4" s="131"/>
      <c r="D4" s="131"/>
      <c r="H4" s="131"/>
      <c r="I4" s="131"/>
      <c r="M4" s="131"/>
      <c r="N4" s="131"/>
      <c r="R4" s="131"/>
      <c r="S4" s="131"/>
      <c r="T4" s="131"/>
      <c r="U4" s="131"/>
      <c r="W4" s="131"/>
      <c r="X4" s="131"/>
      <c r="Y4" s="131"/>
    </row>
    <row r="5" spans="2:25" ht="15">
      <c r="C5" s="90" t="s">
        <v>63</v>
      </c>
      <c r="D5" s="90" t="s">
        <v>67</v>
      </c>
      <c r="E5" s="90" t="s">
        <v>69</v>
      </c>
      <c r="F5" s="35" t="s">
        <v>72</v>
      </c>
      <c r="G5" s="259" t="s">
        <v>73</v>
      </c>
      <c r="H5" s="90" t="s">
        <v>77</v>
      </c>
      <c r="I5" s="90" t="s">
        <v>82</v>
      </c>
      <c r="J5" s="90" t="s">
        <v>108</v>
      </c>
      <c r="K5" s="35" t="s">
        <v>112</v>
      </c>
      <c r="L5" s="259" t="s">
        <v>113</v>
      </c>
      <c r="M5" s="90" t="s">
        <v>119</v>
      </c>
      <c r="N5" s="90" t="s">
        <v>121</v>
      </c>
      <c r="O5" s="90" t="s">
        <v>139</v>
      </c>
      <c r="P5" s="35" t="s">
        <v>140</v>
      </c>
      <c r="Q5" s="259" t="s">
        <v>157</v>
      </c>
      <c r="R5" s="90" t="s">
        <v>165</v>
      </c>
      <c r="S5" s="90" t="s">
        <v>189</v>
      </c>
      <c r="T5" s="90" t="s">
        <v>193</v>
      </c>
      <c r="U5" s="90" t="s">
        <v>196</v>
      </c>
      <c r="V5" s="259">
        <v>2018</v>
      </c>
      <c r="W5" s="90" t="s">
        <v>210</v>
      </c>
      <c r="X5" s="90" t="s">
        <v>216</v>
      </c>
      <c r="Y5" s="90" t="s">
        <v>218</v>
      </c>
    </row>
    <row r="6" spans="2:25" ht="15.75">
      <c r="B6" s="132" t="s">
        <v>6</v>
      </c>
      <c r="E6" s="33"/>
      <c r="F6" s="33"/>
      <c r="G6" s="133"/>
      <c r="J6" s="33"/>
      <c r="K6" s="33"/>
      <c r="L6" s="133"/>
      <c r="O6" s="33"/>
      <c r="P6" s="33"/>
      <c r="Q6" s="133"/>
      <c r="V6" s="133"/>
    </row>
    <row r="7" spans="2:25" ht="15" customHeight="1">
      <c r="B7" s="120" t="s">
        <v>22</v>
      </c>
      <c r="C7" s="134">
        <v>91.423000000000002</v>
      </c>
      <c r="D7" s="134">
        <v>88.441999999999993</v>
      </c>
      <c r="E7" s="134">
        <v>107.361</v>
      </c>
      <c r="F7" s="134">
        <v>97.083000000000027</v>
      </c>
      <c r="G7" s="258">
        <f>SUM(C7:F7)</f>
        <v>384.30900000000003</v>
      </c>
      <c r="H7" s="134">
        <v>119.866</v>
      </c>
      <c r="I7" s="134">
        <v>111.902</v>
      </c>
      <c r="J7" s="134">
        <v>110.58499999999999</v>
      </c>
      <c r="K7" s="134">
        <v>102.697</v>
      </c>
      <c r="L7" s="258">
        <f>SUM(H7:K7)</f>
        <v>445.05</v>
      </c>
      <c r="M7" s="134">
        <v>127.364</v>
      </c>
      <c r="N7" s="134">
        <v>114.855</v>
      </c>
      <c r="O7" s="134">
        <v>114.259</v>
      </c>
      <c r="P7" s="134">
        <v>105.90300000000001</v>
      </c>
      <c r="Q7" s="258">
        <f>SUM(M7:P7)</f>
        <v>462.38100000000003</v>
      </c>
      <c r="R7" s="134">
        <v>134.65100000000001</v>
      </c>
      <c r="S7" s="134">
        <v>122.864</v>
      </c>
      <c r="T7" s="134">
        <v>123.233</v>
      </c>
      <c r="U7" s="134">
        <v>111.072351</v>
      </c>
      <c r="V7" s="258">
        <f>SUM(R7:U7)</f>
        <v>491.82035099999996</v>
      </c>
      <c r="W7" s="134">
        <v>138.56100000000001</v>
      </c>
      <c r="X7" s="134">
        <v>124.605</v>
      </c>
      <c r="Y7" s="134">
        <v>123.586</v>
      </c>
    </row>
    <row r="8" spans="2:25" ht="15" customHeight="1">
      <c r="B8" s="135" t="s">
        <v>10</v>
      </c>
      <c r="C8" s="136" t="s">
        <v>31</v>
      </c>
      <c r="D8" s="136" t="s">
        <v>31</v>
      </c>
      <c r="E8" s="136" t="s">
        <v>31</v>
      </c>
      <c r="F8" s="136" t="s">
        <v>31</v>
      </c>
      <c r="G8" s="260" t="s">
        <v>31</v>
      </c>
      <c r="H8" s="136">
        <f t="shared" ref="H8:N8" si="0">IFERROR((H7-C7)/ABS(C7),"n/a")</f>
        <v>0.31111427102589062</v>
      </c>
      <c r="I8" s="136">
        <f t="shared" si="0"/>
        <v>0.26525858754890219</v>
      </c>
      <c r="J8" s="136">
        <f t="shared" si="0"/>
        <v>3.0029526550609528E-2</v>
      </c>
      <c r="K8" s="136">
        <f t="shared" si="0"/>
        <v>5.7826807989040038E-2</v>
      </c>
      <c r="L8" s="260">
        <f t="shared" si="0"/>
        <v>0.15805250462518439</v>
      </c>
      <c r="M8" s="136">
        <f t="shared" si="0"/>
        <v>6.2553184389234684E-2</v>
      </c>
      <c r="N8" s="136">
        <f t="shared" si="0"/>
        <v>2.6389161945273569E-2</v>
      </c>
      <c r="O8" s="136">
        <f t="shared" ref="O8" si="1">IFERROR((O7-J7)/ABS(J7),"n/a")</f>
        <v>3.3223312384138962E-2</v>
      </c>
      <c r="P8" s="136">
        <f t="shared" ref="P8:Y8" si="2">IFERROR((P7-K7)/ABS(K7),"n/a")</f>
        <v>3.1218049212732631E-2</v>
      </c>
      <c r="Q8" s="260">
        <f t="shared" si="2"/>
        <v>3.8941691944725347E-2</v>
      </c>
      <c r="R8" s="136">
        <f t="shared" si="2"/>
        <v>5.7213969410508513E-2</v>
      </c>
      <c r="S8" s="136">
        <f t="shared" si="2"/>
        <v>6.973140046145139E-2</v>
      </c>
      <c r="T8" s="136">
        <f t="shared" si="2"/>
        <v>7.8540858925773935E-2</v>
      </c>
      <c r="U8" s="136">
        <f t="shared" si="2"/>
        <v>4.8812129967989497E-2</v>
      </c>
      <c r="V8" s="260">
        <f t="shared" si="2"/>
        <v>6.3669032680840967E-2</v>
      </c>
      <c r="W8" s="136">
        <f t="shared" si="2"/>
        <v>2.9038031652197135E-2</v>
      </c>
      <c r="X8" s="136">
        <f t="shared" si="2"/>
        <v>1.4170139341060031E-2</v>
      </c>
      <c r="Y8" s="136">
        <f t="shared" si="2"/>
        <v>2.8644924654921524E-3</v>
      </c>
    </row>
    <row r="9" spans="2:25" ht="8.25" customHeight="1">
      <c r="B9" s="138"/>
      <c r="C9" s="139"/>
      <c r="D9" s="139"/>
      <c r="E9" s="139"/>
      <c r="F9" s="139"/>
      <c r="G9" s="261"/>
      <c r="H9" s="139"/>
      <c r="I9" s="139"/>
      <c r="J9" s="139"/>
      <c r="K9" s="139"/>
      <c r="L9" s="261"/>
      <c r="M9" s="139"/>
      <c r="N9" s="139"/>
      <c r="O9" s="139"/>
      <c r="P9" s="139"/>
      <c r="Q9" s="261"/>
      <c r="R9" s="139"/>
      <c r="S9" s="139"/>
      <c r="T9" s="139"/>
      <c r="U9" s="139"/>
      <c r="V9" s="261"/>
      <c r="W9" s="139"/>
      <c r="X9" s="139"/>
      <c r="Y9" s="139"/>
    </row>
    <row r="10" spans="2:25">
      <c r="B10" s="120" t="s">
        <v>23</v>
      </c>
      <c r="C10" s="134">
        <v>14.010999999999999</v>
      </c>
      <c r="D10" s="134">
        <v>14.686999999999999</v>
      </c>
      <c r="E10" s="134">
        <v>15.499000000000001</v>
      </c>
      <c r="F10" s="134">
        <v>14.216999999999999</v>
      </c>
      <c r="G10" s="258">
        <f>SUM(C10:F10)</f>
        <v>58.414000000000001</v>
      </c>
      <c r="H10" s="134">
        <v>15.021000000000001</v>
      </c>
      <c r="I10" s="134">
        <v>15.891999999999999</v>
      </c>
      <c r="J10" s="134">
        <v>15.164999999999999</v>
      </c>
      <c r="K10" s="134">
        <v>14.342599999999999</v>
      </c>
      <c r="L10" s="258">
        <f>SUM(H10:K10)</f>
        <v>60.4206</v>
      </c>
      <c r="M10" s="134">
        <v>15.337999999999999</v>
      </c>
      <c r="N10" s="134">
        <v>16.056000000000001</v>
      </c>
      <c r="O10" s="134">
        <v>15.54</v>
      </c>
      <c r="P10" s="134">
        <v>15.509</v>
      </c>
      <c r="Q10" s="258">
        <f>SUM(M10:P10)</f>
        <v>62.442999999999998</v>
      </c>
      <c r="R10" s="134">
        <v>16.181000000000001</v>
      </c>
      <c r="S10" s="134">
        <v>17.952999999999999</v>
      </c>
      <c r="T10" s="134">
        <v>16.617999999999999</v>
      </c>
      <c r="U10" s="134">
        <v>15.702018000000001</v>
      </c>
      <c r="V10" s="258">
        <f>SUM(R10:U10)</f>
        <v>66.454017999999991</v>
      </c>
      <c r="W10" s="134">
        <v>16.376000000000001</v>
      </c>
      <c r="X10" s="134">
        <v>17.52</v>
      </c>
      <c r="Y10" s="134">
        <v>17.327000000000002</v>
      </c>
    </row>
    <row r="11" spans="2:25">
      <c r="B11" s="135" t="s">
        <v>10</v>
      </c>
      <c r="C11" s="136" t="s">
        <v>31</v>
      </c>
      <c r="D11" s="136" t="s">
        <v>31</v>
      </c>
      <c r="E11" s="136" t="s">
        <v>31</v>
      </c>
      <c r="F11" s="136" t="s">
        <v>31</v>
      </c>
      <c r="G11" s="260" t="s">
        <v>31</v>
      </c>
      <c r="H11" s="136">
        <f t="shared" ref="H11:N11" si="3">IFERROR((H10-C10)/ABS(C10),"n/a")</f>
        <v>7.2086217971593869E-2</v>
      </c>
      <c r="I11" s="136">
        <f t="shared" si="3"/>
        <v>8.204534622455234E-2</v>
      </c>
      <c r="J11" s="136">
        <f t="shared" si="3"/>
        <v>-2.1549777404993961E-2</v>
      </c>
      <c r="K11" s="136">
        <f t="shared" si="3"/>
        <v>8.8344939157347108E-3</v>
      </c>
      <c r="L11" s="260">
        <f t="shared" si="3"/>
        <v>3.4351354127435181E-2</v>
      </c>
      <c r="M11" s="136">
        <f t="shared" si="3"/>
        <v>2.1103788030091098E-2</v>
      </c>
      <c r="N11" s="136">
        <f t="shared" si="3"/>
        <v>1.0319657689403567E-2</v>
      </c>
      <c r="O11" s="136">
        <f t="shared" ref="O11" si="4">IFERROR((O10-J10)/ABS(J10),"n/a")</f>
        <v>2.4727992087042534E-2</v>
      </c>
      <c r="P11" s="136">
        <f t="shared" ref="P11:Y11" si="5">IFERROR((P10-K10)/ABS(K10),"n/a")</f>
        <v>8.1324167166343705E-2</v>
      </c>
      <c r="Q11" s="260">
        <f t="shared" si="5"/>
        <v>3.3472027752124232E-2</v>
      </c>
      <c r="R11" s="136">
        <f t="shared" si="5"/>
        <v>5.4961533446342532E-2</v>
      </c>
      <c r="S11" s="136">
        <f t="shared" si="5"/>
        <v>0.11814897857498743</v>
      </c>
      <c r="T11" s="136">
        <f t="shared" si="5"/>
        <v>6.9369369369369341E-2</v>
      </c>
      <c r="U11" s="136">
        <f t="shared" si="5"/>
        <v>1.2445547746469814E-2</v>
      </c>
      <c r="V11" s="260">
        <f t="shared" si="5"/>
        <v>6.4234870201623773E-2</v>
      </c>
      <c r="W11" s="136">
        <f t="shared" si="5"/>
        <v>1.2051171126630015E-2</v>
      </c>
      <c r="X11" s="136">
        <f t="shared" si="5"/>
        <v>-2.4118531721717809E-2</v>
      </c>
      <c r="Y11" s="136">
        <f t="shared" si="5"/>
        <v>4.2664580575280012E-2</v>
      </c>
    </row>
    <row r="12" spans="2:25" ht="8.25" customHeight="1">
      <c r="B12" s="140"/>
      <c r="C12" s="141"/>
      <c r="D12" s="141"/>
      <c r="E12" s="141"/>
      <c r="F12" s="141"/>
      <c r="G12" s="262"/>
      <c r="H12" s="141"/>
      <c r="I12" s="141"/>
      <c r="J12" s="141"/>
      <c r="K12" s="141"/>
      <c r="L12" s="262"/>
      <c r="M12" s="141"/>
      <c r="N12" s="141"/>
      <c r="O12" s="141"/>
      <c r="P12" s="141"/>
      <c r="Q12" s="262"/>
      <c r="R12" s="141"/>
      <c r="S12" s="141"/>
      <c r="T12" s="141"/>
      <c r="U12" s="141"/>
      <c r="V12" s="262"/>
      <c r="W12" s="141"/>
      <c r="X12" s="141"/>
      <c r="Y12" s="141"/>
    </row>
    <row r="13" spans="2:25">
      <c r="B13" s="120" t="s">
        <v>24</v>
      </c>
      <c r="C13" s="142">
        <f>C7+C10</f>
        <v>105.434</v>
      </c>
      <c r="D13" s="142">
        <f>D7+D10</f>
        <v>103.12899999999999</v>
      </c>
      <c r="E13" s="142">
        <f>E7+E10</f>
        <v>122.86</v>
      </c>
      <c r="F13" s="142">
        <f>F7+F10</f>
        <v>111.30000000000003</v>
      </c>
      <c r="G13" s="258">
        <f>SUM(C13:F13)</f>
        <v>442.72300000000001</v>
      </c>
      <c r="H13" s="142">
        <f>H7+H10</f>
        <v>134.887</v>
      </c>
      <c r="I13" s="142">
        <f>I7+I10</f>
        <v>127.794</v>
      </c>
      <c r="J13" s="142">
        <f>J7+J10</f>
        <v>125.75</v>
      </c>
      <c r="K13" s="142">
        <f>K7+K10</f>
        <v>117.03960000000001</v>
      </c>
      <c r="L13" s="258">
        <f>SUM(H13:K13)</f>
        <v>505.47059999999999</v>
      </c>
      <c r="M13" s="142">
        <f>M7+M10</f>
        <v>142.702</v>
      </c>
      <c r="N13" s="142">
        <f>N7+N10</f>
        <v>130.911</v>
      </c>
      <c r="O13" s="142">
        <f t="shared" ref="O13:P13" si="6">O7+O10</f>
        <v>129.79900000000001</v>
      </c>
      <c r="P13" s="142">
        <f t="shared" si="6"/>
        <v>121.41200000000001</v>
      </c>
      <c r="Q13" s="258">
        <f>SUM(M13:P13)</f>
        <v>524.82400000000007</v>
      </c>
      <c r="R13" s="142">
        <f>R7+R10</f>
        <v>150.83200000000002</v>
      </c>
      <c r="S13" s="142">
        <f>S7+S10</f>
        <v>140.81700000000001</v>
      </c>
      <c r="T13" s="142">
        <f>T7+T10</f>
        <v>139.851</v>
      </c>
      <c r="U13" s="142">
        <f>U7+U10</f>
        <v>126.77436899999999</v>
      </c>
      <c r="V13" s="258">
        <f>SUM(R13:U13)</f>
        <v>558.27436899999998</v>
      </c>
      <c r="W13" s="142">
        <f>W7+W10</f>
        <v>154.93700000000001</v>
      </c>
      <c r="X13" s="142">
        <f>X7+X10</f>
        <v>142.125</v>
      </c>
      <c r="Y13" s="142">
        <f>Y7+Y10</f>
        <v>140.91300000000001</v>
      </c>
    </row>
    <row r="14" spans="2:25">
      <c r="B14" s="143" t="s">
        <v>10</v>
      </c>
      <c r="C14" s="136" t="s">
        <v>31</v>
      </c>
      <c r="D14" s="136" t="s">
        <v>31</v>
      </c>
      <c r="E14" s="136" t="s">
        <v>31</v>
      </c>
      <c r="F14" s="136" t="s">
        <v>31</v>
      </c>
      <c r="G14" s="260" t="s">
        <v>31</v>
      </c>
      <c r="H14" s="136">
        <f t="shared" ref="H14:N14" si="7">IFERROR((H13-C13)/ABS(C13),"n/a")</f>
        <v>0.2793501147637385</v>
      </c>
      <c r="I14" s="136">
        <f t="shared" si="7"/>
        <v>0.23916648081528968</v>
      </c>
      <c r="J14" s="136">
        <f t="shared" si="7"/>
        <v>2.3522708774214557E-2</v>
      </c>
      <c r="K14" s="136">
        <f t="shared" si="7"/>
        <v>5.1568733153638635E-2</v>
      </c>
      <c r="L14" s="260">
        <f t="shared" si="7"/>
        <v>0.14173105982747672</v>
      </c>
      <c r="M14" s="136">
        <f t="shared" si="7"/>
        <v>5.7937384625649603E-2</v>
      </c>
      <c r="N14" s="136">
        <f t="shared" si="7"/>
        <v>2.4390816470256853E-2</v>
      </c>
      <c r="O14" s="136">
        <f t="shared" ref="O14" si="8">IFERROR((O13-J13)/ABS(J13),"n/a")</f>
        <v>3.2198807157057703E-2</v>
      </c>
      <c r="P14" s="136">
        <f t="shared" ref="P14:Y14" si="9">IFERROR((P13-K13)/ABS(K13),"n/a")</f>
        <v>3.7358295824661041E-2</v>
      </c>
      <c r="Q14" s="260">
        <f t="shared" si="9"/>
        <v>3.8287884597046948E-2</v>
      </c>
      <c r="R14" s="136">
        <f t="shared" si="9"/>
        <v>5.6971871452397474E-2</v>
      </c>
      <c r="S14" s="136">
        <f t="shared" si="9"/>
        <v>7.5669729816440226E-2</v>
      </c>
      <c r="T14" s="136">
        <f t="shared" si="9"/>
        <v>7.7442815430010956E-2</v>
      </c>
      <c r="U14" s="136">
        <f t="shared" si="9"/>
        <v>4.4166713339702721E-2</v>
      </c>
      <c r="V14" s="260">
        <f t="shared" si="9"/>
        <v>6.3736355425818764E-2</v>
      </c>
      <c r="W14" s="136">
        <f t="shared" si="9"/>
        <v>2.721571019412319E-2</v>
      </c>
      <c r="X14" s="136">
        <f t="shared" si="9"/>
        <v>9.288651228189726E-3</v>
      </c>
      <c r="Y14" s="136">
        <f t="shared" si="9"/>
        <v>7.5937962545853215E-3</v>
      </c>
    </row>
    <row r="15" spans="2:25" ht="15" customHeight="1">
      <c r="B15" s="143"/>
      <c r="C15" s="137"/>
      <c r="D15" s="137"/>
      <c r="E15" s="137"/>
      <c r="F15" s="137"/>
      <c r="G15" s="263"/>
      <c r="H15" s="137"/>
      <c r="I15" s="137"/>
      <c r="J15" s="137"/>
      <c r="K15" s="137"/>
      <c r="L15" s="263"/>
      <c r="M15" s="137"/>
      <c r="N15" s="137"/>
      <c r="O15" s="137"/>
      <c r="P15" s="137"/>
      <c r="Q15" s="263"/>
      <c r="R15" s="137"/>
      <c r="S15" s="137"/>
      <c r="T15" s="137"/>
      <c r="U15" s="137"/>
      <c r="V15" s="263"/>
      <c r="W15" s="137"/>
      <c r="X15" s="137"/>
      <c r="Y15" s="137"/>
    </row>
    <row r="16" spans="2:25">
      <c r="B16" s="68" t="s">
        <v>25</v>
      </c>
      <c r="C16" s="182">
        <v>447.29500000000002</v>
      </c>
      <c r="D16" s="182">
        <v>427.78100000000001</v>
      </c>
      <c r="E16" s="182">
        <v>524.42399999999998</v>
      </c>
      <c r="F16" s="182">
        <v>487.56799999999998</v>
      </c>
      <c r="G16" s="50">
        <f>SUM(C16:F16)</f>
        <v>1887.068</v>
      </c>
      <c r="H16" s="182">
        <v>581.68200000000002</v>
      </c>
      <c r="I16" s="182">
        <v>552.101</v>
      </c>
      <c r="J16" s="182">
        <v>540.44709999999998</v>
      </c>
      <c r="K16" s="182">
        <v>524.98900000000003</v>
      </c>
      <c r="L16" s="50">
        <f>SUM(H16:K16)</f>
        <v>2199.2190999999998</v>
      </c>
      <c r="M16" s="182">
        <v>619.58299999999997</v>
      </c>
      <c r="N16" s="182">
        <v>591.21100000000001</v>
      </c>
      <c r="O16" s="182">
        <v>588.99099999999999</v>
      </c>
      <c r="P16" s="182">
        <v>577.03099999999995</v>
      </c>
      <c r="Q16" s="50">
        <f>SUM(M16:P16)</f>
        <v>2376.8159999999998</v>
      </c>
      <c r="R16" s="182">
        <v>677.36199999999997</v>
      </c>
      <c r="S16" s="182">
        <v>679.3</v>
      </c>
      <c r="T16" s="182">
        <v>655.35400000000004</v>
      </c>
      <c r="U16" s="182">
        <v>622.55520536000029</v>
      </c>
      <c r="V16" s="50">
        <f>SUM(R16:U16)</f>
        <v>2634.57120536</v>
      </c>
      <c r="W16" s="182">
        <v>730.76499999999999</v>
      </c>
      <c r="X16" s="182">
        <v>681.39400000000001</v>
      </c>
      <c r="Y16" s="182">
        <v>667.71</v>
      </c>
    </row>
    <row r="17" spans="2:25">
      <c r="B17" s="144" t="s">
        <v>10</v>
      </c>
      <c r="C17" s="145" t="s">
        <v>31</v>
      </c>
      <c r="D17" s="145" t="s">
        <v>31</v>
      </c>
      <c r="E17" s="145" t="s">
        <v>31</v>
      </c>
      <c r="F17" s="145" t="s">
        <v>31</v>
      </c>
      <c r="G17" s="264" t="s">
        <v>31</v>
      </c>
      <c r="H17" s="145">
        <f t="shared" ref="H17:N17" si="10">IFERROR((H16-C16)/ABS(C16),"n/a")</f>
        <v>0.30044377871427136</v>
      </c>
      <c r="I17" s="145">
        <f t="shared" si="10"/>
        <v>0.29061599276265188</v>
      </c>
      <c r="J17" s="145">
        <f t="shared" si="10"/>
        <v>3.0553712263359418E-2</v>
      </c>
      <c r="K17" s="145">
        <f>IFERROR((K16-F16)/ABS(F16),"n/a")</f>
        <v>7.6750319955370433E-2</v>
      </c>
      <c r="L17" s="264">
        <f t="shared" si="10"/>
        <v>0.16541592565821678</v>
      </c>
      <c r="M17" s="145">
        <f t="shared" si="10"/>
        <v>6.5157594699509269E-2</v>
      </c>
      <c r="N17" s="145">
        <f t="shared" si="10"/>
        <v>7.0838487885368825E-2</v>
      </c>
      <c r="O17" s="145">
        <f t="shared" ref="O17" si="11">IFERROR((O16-J16)/ABS(J16),"n/a")</f>
        <v>8.9821742035436969E-2</v>
      </c>
      <c r="P17" s="145">
        <f t="shared" ref="P17:Y17" si="12">IFERROR((P16-K16)/ABS(K16),"n/a")</f>
        <v>9.9129696050774235E-2</v>
      </c>
      <c r="Q17" s="264">
        <f t="shared" si="12"/>
        <v>8.0754527823080485E-2</v>
      </c>
      <c r="R17" s="145">
        <f t="shared" si="12"/>
        <v>9.3254656761079621E-2</v>
      </c>
      <c r="S17" s="145">
        <f t="shared" si="12"/>
        <v>0.14899756601281089</v>
      </c>
      <c r="T17" s="145">
        <f t="shared" si="12"/>
        <v>0.11267234983217071</v>
      </c>
      <c r="U17" s="145">
        <f t="shared" si="12"/>
        <v>7.8893864211802042E-2</v>
      </c>
      <c r="V17" s="264">
        <f t="shared" si="12"/>
        <v>0.10844558659988836</v>
      </c>
      <c r="W17" s="145">
        <f t="shared" si="12"/>
        <v>7.8839675092491193E-2</v>
      </c>
      <c r="X17" s="145">
        <f t="shared" si="12"/>
        <v>3.0825850139850597E-3</v>
      </c>
      <c r="Y17" s="145">
        <f t="shared" si="12"/>
        <v>1.8853932378531287E-2</v>
      </c>
    </row>
    <row r="18" spans="2:25" ht="9" customHeight="1">
      <c r="B18" s="41"/>
      <c r="C18" s="146"/>
      <c r="D18" s="147"/>
      <c r="E18" s="147"/>
      <c r="F18" s="147"/>
      <c r="G18" s="265"/>
      <c r="H18" s="146"/>
      <c r="I18" s="147"/>
      <c r="J18" s="147"/>
      <c r="K18" s="147"/>
      <c r="L18" s="265"/>
      <c r="M18" s="146"/>
      <c r="N18" s="146"/>
      <c r="O18" s="147"/>
      <c r="P18" s="147"/>
      <c r="Q18" s="265"/>
      <c r="R18" s="146"/>
      <c r="S18" s="146"/>
      <c r="T18" s="146"/>
      <c r="U18" s="146"/>
      <c r="V18" s="265"/>
      <c r="W18" s="146"/>
      <c r="X18" s="146"/>
      <c r="Y18" s="146"/>
    </row>
    <row r="19" spans="2:25">
      <c r="B19" s="101" t="s">
        <v>16</v>
      </c>
      <c r="C19" s="39">
        <v>60.634999999999998</v>
      </c>
      <c r="D19" s="39">
        <v>66.733999999999995</v>
      </c>
      <c r="E19" s="39">
        <v>44.765999999999998</v>
      </c>
      <c r="F19" s="39">
        <v>43.588999999999999</v>
      </c>
      <c r="G19" s="40">
        <f>SUM(C19:F19)</f>
        <v>215.72399999999999</v>
      </c>
      <c r="H19" s="39">
        <v>43.793999999999997</v>
      </c>
      <c r="I19" s="39">
        <v>45.808999999999997</v>
      </c>
      <c r="J19" s="39">
        <v>41.917000000000002</v>
      </c>
      <c r="K19" s="39">
        <v>44.11</v>
      </c>
      <c r="L19" s="40">
        <f>SUM(H19:K19)</f>
        <v>175.63</v>
      </c>
      <c r="M19" s="39">
        <v>43.893999999999998</v>
      </c>
      <c r="N19" s="39">
        <v>44.404000000000003</v>
      </c>
      <c r="O19" s="39">
        <v>43.357999999999997</v>
      </c>
      <c r="P19" s="39">
        <v>41.997999999999998</v>
      </c>
      <c r="Q19" s="40">
        <f>SUM(M19:P19)</f>
        <v>173.654</v>
      </c>
      <c r="R19" s="39">
        <v>43.774000000000001</v>
      </c>
      <c r="S19" s="39">
        <v>40.384999999999998</v>
      </c>
      <c r="T19" s="39">
        <v>44.841999999999999</v>
      </c>
      <c r="U19" s="39">
        <v>42.621029250000021</v>
      </c>
      <c r="V19" s="40">
        <f>SUM(R19:U19)</f>
        <v>171.62202925</v>
      </c>
      <c r="W19" s="39">
        <v>43.203000000000003</v>
      </c>
      <c r="X19" s="39">
        <v>43.238</v>
      </c>
      <c r="Y19" s="39">
        <v>43.292999999999999</v>
      </c>
    </row>
    <row r="20" spans="2:25">
      <c r="B20" s="144" t="s">
        <v>10</v>
      </c>
      <c r="C20" s="145" t="s">
        <v>31</v>
      </c>
      <c r="D20" s="145" t="s">
        <v>31</v>
      </c>
      <c r="E20" s="145" t="s">
        <v>31</v>
      </c>
      <c r="F20" s="145" t="s">
        <v>31</v>
      </c>
      <c r="G20" s="264" t="s">
        <v>31</v>
      </c>
      <c r="H20" s="145">
        <f t="shared" ref="H20:N20" si="13">IFERROR((H19-C19)/ABS(C19),"n/a")</f>
        <v>-0.27774387729858996</v>
      </c>
      <c r="I20" s="145">
        <f t="shared" si="13"/>
        <v>-0.31355830611082802</v>
      </c>
      <c r="J20" s="145">
        <f t="shared" si="13"/>
        <v>-6.3642049769914597E-2</v>
      </c>
      <c r="K20" s="145">
        <f>IFERROR((K19-F19)/ABS(F19),"n/a")</f>
        <v>1.1952556837734309E-2</v>
      </c>
      <c r="L20" s="264">
        <f t="shared" si="13"/>
        <v>-0.18585785540783592</v>
      </c>
      <c r="M20" s="145">
        <f t="shared" si="13"/>
        <v>2.2834178197926984E-3</v>
      </c>
      <c r="N20" s="145">
        <f t="shared" si="13"/>
        <v>-3.0670828876421537E-2</v>
      </c>
      <c r="O20" s="145">
        <f t="shared" ref="O20" si="14">IFERROR((O19-J19)/ABS(J19),"n/a")</f>
        <v>3.4377460219004112E-2</v>
      </c>
      <c r="P20" s="145">
        <f t="shared" ref="P20:Y20" si="15">IFERROR((P19-K19)/ABS(K19),"n/a")</f>
        <v>-4.7880299251870366E-2</v>
      </c>
      <c r="Q20" s="264">
        <f t="shared" si="15"/>
        <v>-1.1250925240562541E-2</v>
      </c>
      <c r="R20" s="145">
        <f t="shared" si="15"/>
        <v>-2.7338588417550793E-3</v>
      </c>
      <c r="S20" s="145">
        <f t="shared" si="15"/>
        <v>-9.0509863976218477E-2</v>
      </c>
      <c r="T20" s="145">
        <f t="shared" si="15"/>
        <v>3.4226670971908339E-2</v>
      </c>
      <c r="U20" s="145">
        <f t="shared" si="15"/>
        <v>1.4834736177913787E-2</v>
      </c>
      <c r="V20" s="264">
        <f t="shared" si="15"/>
        <v>-1.1701260840521954E-2</v>
      </c>
      <c r="W20" s="145">
        <f t="shared" si="15"/>
        <v>-1.3044272856033214E-2</v>
      </c>
      <c r="X20" s="145">
        <f t="shared" si="15"/>
        <v>7.0645041475795506E-2</v>
      </c>
      <c r="Y20" s="145">
        <f t="shared" si="15"/>
        <v>-3.4543508318094635E-2</v>
      </c>
    </row>
    <row r="21" spans="2:25">
      <c r="B21" s="149"/>
      <c r="C21" s="150"/>
      <c r="D21" s="150"/>
      <c r="E21" s="150"/>
      <c r="F21" s="150"/>
      <c r="G21" s="266"/>
      <c r="H21" s="150"/>
      <c r="I21" s="150"/>
      <c r="J21" s="150"/>
      <c r="K21" s="150"/>
      <c r="L21" s="266"/>
      <c r="M21" s="150"/>
      <c r="N21" s="150"/>
      <c r="O21" s="150"/>
      <c r="P21" s="150"/>
      <c r="Q21" s="266"/>
      <c r="R21" s="150"/>
      <c r="S21" s="150"/>
      <c r="T21" s="150"/>
      <c r="U21" s="150"/>
      <c r="V21" s="266"/>
      <c r="W21" s="150"/>
      <c r="X21" s="150"/>
      <c r="Y21" s="150"/>
    </row>
    <row r="22" spans="2:25">
      <c r="B22" s="151" t="s">
        <v>26</v>
      </c>
      <c r="C22" s="181">
        <f>C16+C19</f>
        <v>507.93</v>
      </c>
      <c r="D22" s="181">
        <f>D16+D19</f>
        <v>494.51499999999999</v>
      </c>
      <c r="E22" s="181">
        <f>E16+E19</f>
        <v>569.18999999999994</v>
      </c>
      <c r="F22" s="181">
        <f>F16+F19</f>
        <v>531.15699999999993</v>
      </c>
      <c r="G22" s="267">
        <f>SUM(C22:F22)</f>
        <v>2102.7919999999995</v>
      </c>
      <c r="H22" s="181">
        <f>H16+H19</f>
        <v>625.476</v>
      </c>
      <c r="I22" s="181">
        <f>I16+I19</f>
        <v>597.91</v>
      </c>
      <c r="J22" s="181">
        <f>J16+J19</f>
        <v>582.36410000000001</v>
      </c>
      <c r="K22" s="181">
        <f>K16+K19</f>
        <v>569.09900000000005</v>
      </c>
      <c r="L22" s="267">
        <f>SUM(H22:K22)</f>
        <v>2374.8490999999999</v>
      </c>
      <c r="M22" s="181">
        <f>M16+M19</f>
        <v>663.47699999999998</v>
      </c>
      <c r="N22" s="181">
        <f>N16+N19</f>
        <v>635.61500000000001</v>
      </c>
      <c r="O22" s="181">
        <f t="shared" ref="O22:P22" si="16">O16+O19</f>
        <v>632.34899999999993</v>
      </c>
      <c r="P22" s="181">
        <f t="shared" si="16"/>
        <v>619.029</v>
      </c>
      <c r="Q22" s="267">
        <f>SUM(M22:P22)</f>
        <v>2550.4700000000003</v>
      </c>
      <c r="R22" s="181">
        <f>R16+R19</f>
        <v>721.13599999999997</v>
      </c>
      <c r="S22" s="181">
        <f>S16+S19</f>
        <v>719.68499999999995</v>
      </c>
      <c r="T22" s="181">
        <f>T16+T19</f>
        <v>700.19600000000003</v>
      </c>
      <c r="U22" s="181">
        <f>U16+U19</f>
        <v>665.17623461000028</v>
      </c>
      <c r="V22" s="267">
        <f>SUM(R22:U22)</f>
        <v>2806.1932346100002</v>
      </c>
      <c r="W22" s="181">
        <f>W16+W19</f>
        <v>773.96799999999996</v>
      </c>
      <c r="X22" s="181">
        <f>X16+X19</f>
        <v>724.63200000000006</v>
      </c>
      <c r="Y22" s="340">
        <f>Y16+Y19</f>
        <v>711.00300000000004</v>
      </c>
    </row>
    <row r="23" spans="2:25">
      <c r="B23" s="156" t="s">
        <v>10</v>
      </c>
      <c r="C23" s="251" t="s">
        <v>31</v>
      </c>
      <c r="D23" s="251" t="s">
        <v>31</v>
      </c>
      <c r="E23" s="251" t="s">
        <v>31</v>
      </c>
      <c r="F23" s="251" t="s">
        <v>31</v>
      </c>
      <c r="G23" s="268" t="s">
        <v>31</v>
      </c>
      <c r="H23" s="251">
        <f t="shared" ref="H23:N23" si="17">IFERROR((H22-C22)/ABS(C22),"n/a")</f>
        <v>0.23142165258992378</v>
      </c>
      <c r="I23" s="251">
        <f t="shared" si="17"/>
        <v>0.20908364761432915</v>
      </c>
      <c r="J23" s="251">
        <f t="shared" si="17"/>
        <v>2.314534689646703E-2</v>
      </c>
      <c r="K23" s="251">
        <f t="shared" si="17"/>
        <v>7.1432740225583255E-2</v>
      </c>
      <c r="L23" s="268">
        <f t="shared" si="17"/>
        <v>0.12937898755559299</v>
      </c>
      <c r="M23" s="251">
        <f t="shared" si="17"/>
        <v>6.0755328741630338E-2</v>
      </c>
      <c r="N23" s="251">
        <f t="shared" si="17"/>
        <v>6.3061330300546975E-2</v>
      </c>
      <c r="O23" s="251">
        <f t="shared" ref="O23" si="18">IFERROR((O22-J22)/ABS(J22),"n/a")</f>
        <v>8.583101190475155E-2</v>
      </c>
      <c r="P23" s="251">
        <f t="shared" ref="P23:Y23" si="19">IFERROR((P22-K22)/ABS(K22),"n/a")</f>
        <v>8.7735174372121458E-2</v>
      </c>
      <c r="Q23" s="268">
        <f t="shared" si="19"/>
        <v>7.3950340676382495E-2</v>
      </c>
      <c r="R23" s="251">
        <f t="shared" si="19"/>
        <v>8.6904293592694234E-2</v>
      </c>
      <c r="S23" s="251">
        <f t="shared" si="19"/>
        <v>0.13226560103207119</v>
      </c>
      <c r="T23" s="251">
        <f t="shared" si="19"/>
        <v>0.10729359894615173</v>
      </c>
      <c r="U23" s="251">
        <f t="shared" si="19"/>
        <v>7.4547774999233124E-2</v>
      </c>
      <c r="V23" s="268">
        <f t="shared" si="19"/>
        <v>0.10026514117397968</v>
      </c>
      <c r="W23" s="251">
        <f t="shared" si="19"/>
        <v>7.3262186328237666E-2</v>
      </c>
      <c r="X23" s="251">
        <f t="shared" si="19"/>
        <v>6.8738406386128882E-3</v>
      </c>
      <c r="Y23" s="350">
        <f t="shared" si="19"/>
        <v>1.5434249838616639E-2</v>
      </c>
    </row>
    <row r="24" spans="2:25">
      <c r="B24" s="10"/>
      <c r="C24" s="28"/>
      <c r="D24" s="28"/>
      <c r="E24" s="28"/>
      <c r="F24" s="28"/>
      <c r="G24" s="269"/>
      <c r="H24" s="28"/>
      <c r="I24" s="28"/>
      <c r="J24" s="28"/>
      <c r="K24" s="28"/>
      <c r="L24" s="269"/>
      <c r="M24" s="28"/>
      <c r="N24" s="28"/>
      <c r="O24" s="28"/>
      <c r="P24" s="28"/>
      <c r="Q24" s="269"/>
      <c r="R24" s="28"/>
      <c r="S24" s="28"/>
      <c r="T24" s="28"/>
      <c r="U24" s="28"/>
      <c r="V24" s="269"/>
      <c r="W24" s="28"/>
      <c r="X24" s="28"/>
      <c r="Y24" s="28"/>
    </row>
    <row r="25" spans="2:25">
      <c r="B25" s="151" t="s">
        <v>158</v>
      </c>
      <c r="C25" s="153">
        <f>'Adjusted EBITDA by Segment'!$C$20</f>
        <v>236.803</v>
      </c>
      <c r="D25" s="153">
        <f>'Adjusted EBITDA by Segment'!$C$52</f>
        <v>221.20099999999996</v>
      </c>
      <c r="E25" s="153">
        <f>'Adjusted EBITDA by Segment'!$C$84</f>
        <v>257.005</v>
      </c>
      <c r="F25" s="153">
        <f>'Adjusted EBITDA by Segment'!$C$116</f>
        <v>235.33499999999998</v>
      </c>
      <c r="G25" s="152">
        <f>SUM(C25:F25)</f>
        <v>950.34400000000005</v>
      </c>
      <c r="H25" s="153">
        <f>'Adjusted EBITDA by Segment'!$C$180</f>
        <v>291.59800000000001</v>
      </c>
      <c r="I25" s="153">
        <f>'Adjusted EBITDA by Segment'!$C$212</f>
        <v>266.976</v>
      </c>
      <c r="J25" s="153">
        <f>'Adjusted EBITDA by Segment'!$C$244</f>
        <v>241.434</v>
      </c>
      <c r="K25" s="153">
        <f>'Adjusted EBITDA by Segment'!$C$276</f>
        <v>239.55300000000003</v>
      </c>
      <c r="L25" s="152">
        <f>SUM(H25:K25)</f>
        <v>1039.5610000000001</v>
      </c>
      <c r="M25" s="153">
        <f>'Adjusted EBITDA by Segment'!$C$340</f>
        <v>307.06700000000001</v>
      </c>
      <c r="N25" s="153">
        <f>'Adjusted EBITDA by Segment'!$C$372</f>
        <v>260.392</v>
      </c>
      <c r="O25" s="153">
        <f>'Adjusted EBITDA by Segment'!$C$404</f>
        <v>255.42900000000003</v>
      </c>
      <c r="P25" s="153">
        <f>'Adjusted EBITDA by Segment'!$C$437</f>
        <v>248.36</v>
      </c>
      <c r="Q25" s="152">
        <f>SUM(M25:P25)</f>
        <v>1071.248</v>
      </c>
      <c r="R25" s="153">
        <f>'Adjusted EBITDA by Segment'!C501</f>
        <v>298.017</v>
      </c>
      <c r="S25" s="153">
        <f>'Adjusted EBITDA by Segment'!C533</f>
        <v>275.74</v>
      </c>
      <c r="T25" s="153">
        <f>'Adjusted EBITDA by Segment'!C565</f>
        <v>268.60200000000003</v>
      </c>
      <c r="U25" s="153">
        <f>'Adjusted EBITDA by Segment'!C599</f>
        <v>255.69300000000001</v>
      </c>
      <c r="V25" s="152">
        <f>SUM(R25:U25)</f>
        <v>1098.0520000000001</v>
      </c>
      <c r="W25" s="153">
        <f>'Adjusted EBITDA by Segment'!C669</f>
        <v>282.68</v>
      </c>
      <c r="X25" s="153">
        <f>'Adjusted EBITDA by Segment'!C703</f>
        <v>252.29299999999998</v>
      </c>
      <c r="Y25" s="341">
        <f>'Adjusted EBITDA by Segment'!C736</f>
        <v>248.999</v>
      </c>
    </row>
    <row r="26" spans="2:25">
      <c r="B26" s="157" t="s">
        <v>10</v>
      </c>
      <c r="C26" s="145" t="s">
        <v>31</v>
      </c>
      <c r="D26" s="145" t="s">
        <v>31</v>
      </c>
      <c r="E26" s="145" t="s">
        <v>31</v>
      </c>
      <c r="F26" s="145" t="s">
        <v>31</v>
      </c>
      <c r="G26" s="264" t="s">
        <v>31</v>
      </c>
      <c r="H26" s="145">
        <f t="shared" ref="H26" si="20">IFERROR((H25-C25)/ABS(C25),"n/a")</f>
        <v>0.23139487253117577</v>
      </c>
      <c r="I26" s="145">
        <f t="shared" ref="I26" si="21">IFERROR((I25-D25)/ABS(D25),"n/a")</f>
        <v>0.20693848581154714</v>
      </c>
      <c r="J26" s="145">
        <f t="shared" ref="J26" si="22">IFERROR((J25-E25)/ABS(E25),"n/a")</f>
        <v>-6.0586369914982195E-2</v>
      </c>
      <c r="K26" s="145">
        <f t="shared" ref="K26" si="23">IFERROR((K25-F25)/ABS(F25),"n/a")</f>
        <v>1.7923385811715414E-2</v>
      </c>
      <c r="L26" s="264">
        <f t="shared" ref="L26" si="24">IFERROR((L25-G25)/ABS(G25),"n/a")</f>
        <v>9.3878637630163492E-2</v>
      </c>
      <c r="M26" s="145">
        <f t="shared" ref="M26" si="25">IFERROR((M25-H25)/ABS(H25),"n/a")</f>
        <v>5.3049060693146022E-2</v>
      </c>
      <c r="N26" s="145">
        <f t="shared" ref="N26" si="26">IFERROR((N25-I25)/ABS(I25),"n/a")</f>
        <v>-2.4661392784370142E-2</v>
      </c>
      <c r="O26" s="145">
        <f t="shared" ref="O26" si="27">IFERROR((O25-J25)/ABS(J25),"n/a")</f>
        <v>5.7966152240363965E-2</v>
      </c>
      <c r="P26" s="145">
        <f t="shared" ref="P26" si="28">IFERROR((P25-K25)/ABS(K25),"n/a")</f>
        <v>3.6764306854850437E-2</v>
      </c>
      <c r="Q26" s="264">
        <f t="shared" ref="Q26:Y26" si="29">IFERROR((Q25-L25)/ABS(L25),"n/a")</f>
        <v>3.0481135787125423E-2</v>
      </c>
      <c r="R26" s="145">
        <f t="shared" si="29"/>
        <v>-2.9472395275298262E-2</v>
      </c>
      <c r="S26" s="145">
        <f t="shared" si="29"/>
        <v>5.8941902977050036E-2</v>
      </c>
      <c r="T26" s="145">
        <f t="shared" si="29"/>
        <v>5.1572061120702818E-2</v>
      </c>
      <c r="U26" s="145">
        <f t="shared" si="29"/>
        <v>2.9525688516669344E-2</v>
      </c>
      <c r="V26" s="264">
        <f t="shared" si="29"/>
        <v>2.5021283586993941E-2</v>
      </c>
      <c r="W26" s="145">
        <f t="shared" si="29"/>
        <v>-5.1463507115365868E-2</v>
      </c>
      <c r="X26" s="145">
        <f t="shared" si="29"/>
        <v>-8.5033002103430871E-2</v>
      </c>
      <c r="Y26" s="342">
        <f t="shared" si="29"/>
        <v>-7.2981586138599244E-2</v>
      </c>
    </row>
    <row r="27" spans="2:25">
      <c r="B27" s="156" t="s">
        <v>29</v>
      </c>
      <c r="C27" s="158">
        <f t="shared" ref="C27:Q27" si="30">C25/C$22</f>
        <v>0.46621187958970722</v>
      </c>
      <c r="D27" s="158">
        <f t="shared" si="30"/>
        <v>0.44730897950517168</v>
      </c>
      <c r="E27" s="158">
        <f t="shared" si="30"/>
        <v>0.4515276094098632</v>
      </c>
      <c r="F27" s="158">
        <f t="shared" si="30"/>
        <v>0.44306109116513576</v>
      </c>
      <c r="G27" s="270">
        <f t="shared" si="30"/>
        <v>0.45194389174012473</v>
      </c>
      <c r="H27" s="158">
        <f t="shared" si="30"/>
        <v>0.46620174075424159</v>
      </c>
      <c r="I27" s="158">
        <f t="shared" si="30"/>
        <v>0.44651536184375579</v>
      </c>
      <c r="J27" s="158">
        <f t="shared" si="30"/>
        <v>0.41457569242334819</v>
      </c>
      <c r="K27" s="158">
        <f t="shared" si="30"/>
        <v>0.42093379183586688</v>
      </c>
      <c r="L27" s="270">
        <f t="shared" si="30"/>
        <v>0.43773770720842858</v>
      </c>
      <c r="M27" s="158">
        <f t="shared" si="30"/>
        <v>0.46281483759045156</v>
      </c>
      <c r="N27" s="158">
        <f t="shared" si="30"/>
        <v>0.40966937532940539</v>
      </c>
      <c r="O27" s="158">
        <f t="shared" si="30"/>
        <v>0.40393675011741942</v>
      </c>
      <c r="P27" s="158">
        <f t="shared" si="30"/>
        <v>0.40120899020885936</v>
      </c>
      <c r="Q27" s="270">
        <f t="shared" si="30"/>
        <v>0.42001983948056631</v>
      </c>
      <c r="R27" s="158">
        <f t="shared" ref="R27:S27" si="31">R25/R$22</f>
        <v>0.4132604668190189</v>
      </c>
      <c r="S27" s="158">
        <f t="shared" si="31"/>
        <v>0.3831398459048056</v>
      </c>
      <c r="T27" s="158">
        <f t="shared" ref="T27:V27" si="32">T25/T$22</f>
        <v>0.38360973213214589</v>
      </c>
      <c r="U27" s="158">
        <f t="shared" si="32"/>
        <v>0.38439888062133709</v>
      </c>
      <c r="V27" s="270">
        <f t="shared" si="32"/>
        <v>0.39129593303028737</v>
      </c>
      <c r="W27" s="158">
        <f t="shared" ref="W27:X27" si="33">W25/W$22</f>
        <v>0.36523473838711679</v>
      </c>
      <c r="X27" s="158">
        <f t="shared" si="33"/>
        <v>0.34816706962982585</v>
      </c>
      <c r="Y27" s="349">
        <f t="shared" ref="Y27" si="34">Y25/Y$22</f>
        <v>0.35020808632312378</v>
      </c>
    </row>
    <row r="28" spans="2:25">
      <c r="B28" s="10"/>
      <c r="C28" s="28"/>
      <c r="D28" s="28"/>
      <c r="E28" s="28"/>
      <c r="F28" s="28"/>
      <c r="G28" s="269"/>
      <c r="H28" s="28"/>
      <c r="I28" s="28"/>
      <c r="J28" s="28"/>
      <c r="K28" s="28"/>
      <c r="L28" s="269"/>
      <c r="M28" s="28"/>
      <c r="N28" s="28"/>
      <c r="O28" s="28"/>
      <c r="P28" s="28"/>
      <c r="Q28" s="269"/>
      <c r="R28" s="28"/>
      <c r="S28" s="28"/>
      <c r="T28" s="28"/>
      <c r="U28" s="28"/>
      <c r="V28" s="269"/>
      <c r="W28" s="28"/>
      <c r="X28" s="28"/>
      <c r="Y28" s="28"/>
    </row>
    <row r="29" spans="2:25">
      <c r="B29" s="151" t="s">
        <v>15</v>
      </c>
      <c r="C29" s="153">
        <f>'Adjusted EBITDA by Segment'!$C$30</f>
        <v>216.08699999999999</v>
      </c>
      <c r="D29" s="153">
        <f>'Adjusted EBITDA by Segment'!$C$62</f>
        <v>192.50499999999991</v>
      </c>
      <c r="E29" s="153">
        <f>'Adjusted EBITDA by Segment'!$C$94</f>
        <v>216.78400000000002</v>
      </c>
      <c r="F29" s="153">
        <f>'Adjusted EBITDA by Segment'!$C$126</f>
        <v>193.53699999999998</v>
      </c>
      <c r="G29" s="152">
        <f>SUM(C29:F29)</f>
        <v>818.91299999999978</v>
      </c>
      <c r="H29" s="153">
        <f>'Adjusted EBITDA by Segment'!$C$190</f>
        <v>253.31600000000003</v>
      </c>
      <c r="I29" s="153">
        <f>'Adjusted EBITDA by Segment'!$C$222</f>
        <v>229.79400000000001</v>
      </c>
      <c r="J29" s="153">
        <f>'Adjusted EBITDA by Segment'!$C$254</f>
        <v>198.40499999999997</v>
      </c>
      <c r="K29" s="153">
        <f>'Adjusted EBITDA by Segment'!$C$286</f>
        <v>205.11500000000001</v>
      </c>
      <c r="L29" s="152">
        <f>SUM(H29:K29)</f>
        <v>886.63</v>
      </c>
      <c r="M29" s="153">
        <f>'Adjusted EBITDA by Segment'!$C$350</f>
        <v>271.51400000000007</v>
      </c>
      <c r="N29" s="153">
        <f>'Adjusted EBITDA by Segment'!$C$382</f>
        <v>225.976</v>
      </c>
      <c r="O29" s="153">
        <f>'Adjusted EBITDA by Segment'!$C$414</f>
        <v>216.48700000000002</v>
      </c>
      <c r="P29" s="153">
        <f>'Adjusted EBITDA by Segment'!$C$447</f>
        <v>209.63800000000003</v>
      </c>
      <c r="Q29" s="152">
        <f>SUM(M29:P29)</f>
        <v>923.61500000000012</v>
      </c>
      <c r="R29" s="153">
        <f>'Adjusted EBITDA by Segment'!C511</f>
        <v>261.58799999999997</v>
      </c>
      <c r="S29" s="153">
        <f>'Adjusted EBITDA by Segment'!C543</f>
        <v>244.09900000000002</v>
      </c>
      <c r="T29" s="153">
        <f>'Adjusted EBITDA by Segment'!C575</f>
        <v>229.98200000000003</v>
      </c>
      <c r="U29" s="153">
        <f>'Adjusted EBITDA by Segment'!C609</f>
        <v>216.04000000000002</v>
      </c>
      <c r="V29" s="152">
        <f>SUM(R29:U29)</f>
        <v>951.70900000000006</v>
      </c>
      <c r="W29" s="153">
        <f>'Adjusted EBITDA by Segment'!C679</f>
        <v>242.85499999999999</v>
      </c>
      <c r="X29" s="153">
        <f>'Adjusted EBITDA by Segment'!C713</f>
        <v>210.36399999999998</v>
      </c>
      <c r="Y29" s="341">
        <f>'Adjusted EBITDA by Segment'!C746</f>
        <v>210.30599999999998</v>
      </c>
    </row>
    <row r="30" spans="2:25">
      <c r="B30" s="157" t="s">
        <v>10</v>
      </c>
      <c r="C30" s="145" t="s">
        <v>31</v>
      </c>
      <c r="D30" s="145" t="s">
        <v>31</v>
      </c>
      <c r="E30" s="145" t="s">
        <v>31</v>
      </c>
      <c r="F30" s="145" t="s">
        <v>31</v>
      </c>
      <c r="G30" s="264" t="s">
        <v>31</v>
      </c>
      <c r="H30" s="145">
        <f t="shared" ref="H30:N30" si="35">IFERROR((H29-C29)/ABS(C29),"n/a")</f>
        <v>0.17228708807100865</v>
      </c>
      <c r="I30" s="145">
        <f t="shared" si="35"/>
        <v>0.1937040596348153</v>
      </c>
      <c r="J30" s="145">
        <f t="shared" si="35"/>
        <v>-8.4780242084286875E-2</v>
      </c>
      <c r="K30" s="145">
        <f t="shared" si="35"/>
        <v>5.9823186264125375E-2</v>
      </c>
      <c r="L30" s="264">
        <f t="shared" si="35"/>
        <v>8.2691323742571224E-2</v>
      </c>
      <c r="M30" s="145">
        <f t="shared" si="35"/>
        <v>7.1839125834925674E-2</v>
      </c>
      <c r="N30" s="145">
        <f t="shared" si="35"/>
        <v>-1.6614881154425318E-2</v>
      </c>
      <c r="O30" s="145">
        <f t="shared" ref="O30" si="36">IFERROR((O29-J29)/ABS(J29),"n/a")</f>
        <v>9.1136816108465274E-2</v>
      </c>
      <c r="P30" s="145">
        <f t="shared" ref="P30:Y30" si="37">IFERROR((P29-K29)/ABS(K29),"n/a")</f>
        <v>2.2051044535992124E-2</v>
      </c>
      <c r="Q30" s="264">
        <f t="shared" si="37"/>
        <v>4.1714131035494095E-2</v>
      </c>
      <c r="R30" s="145">
        <f t="shared" si="37"/>
        <v>-3.6557967544952004E-2</v>
      </c>
      <c r="S30" s="145">
        <f t="shared" si="37"/>
        <v>8.0198782171558125E-2</v>
      </c>
      <c r="T30" s="145">
        <f t="shared" si="37"/>
        <v>6.2336306568061835E-2</v>
      </c>
      <c r="U30" s="145">
        <f t="shared" si="37"/>
        <v>3.0538356595655299E-2</v>
      </c>
      <c r="V30" s="264">
        <f t="shared" si="37"/>
        <v>3.0417435836360317E-2</v>
      </c>
      <c r="W30" s="145">
        <f t="shared" si="37"/>
        <v>-7.1612612199336276E-2</v>
      </c>
      <c r="X30" s="145">
        <f t="shared" si="37"/>
        <v>-0.13820212290914768</v>
      </c>
      <c r="Y30" s="342">
        <f t="shared" si="37"/>
        <v>-8.555452165821692E-2</v>
      </c>
    </row>
    <row r="31" spans="2:25">
      <c r="B31" s="156" t="s">
        <v>29</v>
      </c>
      <c r="C31" s="158">
        <f t="shared" ref="C31:E31" si="38">C29/C$22</f>
        <v>0.42542673203000408</v>
      </c>
      <c r="D31" s="158">
        <f t="shared" si="38"/>
        <v>0.38928040605441677</v>
      </c>
      <c r="E31" s="158">
        <f t="shared" si="38"/>
        <v>0.38086403485655063</v>
      </c>
      <c r="F31" s="158">
        <f t="shared" ref="F31:H31" si="39">F29/F$22</f>
        <v>0.36436872713717416</v>
      </c>
      <c r="G31" s="270">
        <f t="shared" si="39"/>
        <v>0.38944080061175806</v>
      </c>
      <c r="H31" s="158">
        <f t="shared" si="39"/>
        <v>0.40499715416738619</v>
      </c>
      <c r="I31" s="158">
        <f t="shared" ref="I31:J31" si="40">I29/I$22</f>
        <v>0.38432874512886561</v>
      </c>
      <c r="J31" s="158">
        <f t="shared" si="40"/>
        <v>0.34068892639501641</v>
      </c>
      <c r="K31" s="158">
        <f t="shared" ref="K31:M31" si="41">K29/K$22</f>
        <v>0.36042059465927717</v>
      </c>
      <c r="L31" s="270">
        <f t="shared" si="41"/>
        <v>0.37334161568412916</v>
      </c>
      <c r="M31" s="158">
        <f t="shared" si="41"/>
        <v>0.40922895593969361</v>
      </c>
      <c r="N31" s="158">
        <f t="shared" ref="N31" si="42">N29/N$22</f>
        <v>0.35552339073181094</v>
      </c>
      <c r="O31" s="158">
        <f t="shared" ref="O31:R31" si="43">O29/O$22</f>
        <v>0.34235366862286498</v>
      </c>
      <c r="P31" s="158">
        <f t="shared" si="43"/>
        <v>0.33865618573604794</v>
      </c>
      <c r="Q31" s="270">
        <f t="shared" si="43"/>
        <v>0.36213521429383605</v>
      </c>
      <c r="R31" s="158">
        <f t="shared" si="43"/>
        <v>0.36274433671318584</v>
      </c>
      <c r="S31" s="158">
        <f t="shared" ref="S31:T31" si="44">S29/S$22</f>
        <v>0.33917477785420014</v>
      </c>
      <c r="T31" s="158">
        <f t="shared" si="44"/>
        <v>0.32845374723648807</v>
      </c>
      <c r="U31" s="158">
        <f t="shared" ref="U31:V31" si="45">U29/U$22</f>
        <v>0.32478610743913078</v>
      </c>
      <c r="V31" s="270">
        <f t="shared" si="45"/>
        <v>0.33914592490002454</v>
      </c>
      <c r="W31" s="158">
        <f t="shared" ref="W31:X31" si="46">W29/W$22</f>
        <v>0.31377912265106567</v>
      </c>
      <c r="X31" s="158">
        <f t="shared" si="46"/>
        <v>0.29030459598803249</v>
      </c>
      <c r="Y31" s="349">
        <f t="shared" ref="Y31" si="47">Y29/Y$22</f>
        <v>0.29578778148615403</v>
      </c>
    </row>
    <row r="32" spans="2:25">
      <c r="B32" s="239"/>
      <c r="C32" s="240"/>
      <c r="D32" s="240"/>
      <c r="E32" s="240"/>
      <c r="F32" s="240"/>
      <c r="G32" s="271"/>
      <c r="H32" s="240"/>
      <c r="I32" s="240"/>
      <c r="J32" s="240"/>
      <c r="K32" s="240"/>
      <c r="L32" s="271"/>
      <c r="M32" s="240"/>
      <c r="N32" s="240"/>
      <c r="O32" s="240"/>
      <c r="P32" s="240"/>
      <c r="Q32" s="271"/>
      <c r="R32" s="240"/>
      <c r="S32" s="240"/>
      <c r="T32" s="240"/>
      <c r="U32" s="240"/>
      <c r="V32" s="271"/>
      <c r="W32" s="240"/>
      <c r="X32" s="240"/>
      <c r="Y32" s="240"/>
    </row>
    <row r="33" spans="2:25">
      <c r="B33" s="151" t="s">
        <v>144</v>
      </c>
      <c r="C33" s="153">
        <f>'Adjusted EBITDA by Segment'!$C$35</f>
        <v>186.00800000000001</v>
      </c>
      <c r="D33" s="153">
        <f>'Adjusted EBITDA by Segment'!$C$67</f>
        <v>162.08699999999993</v>
      </c>
      <c r="E33" s="153">
        <f>'Adjusted EBITDA by Segment'!$C$99</f>
        <v>187.85600000000002</v>
      </c>
      <c r="F33" s="153">
        <f>'Adjusted EBITDA by Segment'!$C$131</f>
        <v>157.93599999999998</v>
      </c>
      <c r="G33" s="152">
        <f>SUM(C33:F33)</f>
        <v>693.88699999999994</v>
      </c>
      <c r="H33" s="153">
        <f>'Adjusted EBITDA by Segment'!$C$195</f>
        <v>218.48600000000005</v>
      </c>
      <c r="I33" s="153">
        <f>'Adjusted EBITDA by Segment'!$C$227</f>
        <v>192.25900000000001</v>
      </c>
      <c r="J33" s="153">
        <f>'Adjusted EBITDA by Segment'!$C$259</f>
        <v>157.78699999999998</v>
      </c>
      <c r="K33" s="153">
        <f>'Adjusted EBITDA by Segment'!$C$291</f>
        <v>169.602</v>
      </c>
      <c r="L33" s="152">
        <f>SUM(H33:K33)</f>
        <v>738.13400000000001</v>
      </c>
      <c r="M33" s="153">
        <f>'Adjusted EBITDA by Segment'!$C$355</f>
        <v>229.03000000000006</v>
      </c>
      <c r="N33" s="153">
        <f>'Adjusted EBITDA by Segment'!$C$387</f>
        <v>183.292</v>
      </c>
      <c r="O33" s="153">
        <f>'Adjusted EBITDA by Segment'!$C$419</f>
        <v>172.09800000000001</v>
      </c>
      <c r="P33" s="153">
        <f>'Adjusted EBITDA by Segment'!$C$452</f>
        <v>162.20500000000004</v>
      </c>
      <c r="Q33" s="152">
        <f>SUM(M33:P33)</f>
        <v>746.62500000000011</v>
      </c>
      <c r="R33" s="153">
        <f>'Adjusted EBITDA by Segment'!C516</f>
        <v>211.84499999999997</v>
      </c>
      <c r="S33" s="153">
        <f>'Adjusted EBITDA by Segment'!C548</f>
        <v>196.00300000000001</v>
      </c>
      <c r="T33" s="153">
        <f>'Adjusted EBITDA by Segment'!C580</f>
        <v>182.53200000000004</v>
      </c>
      <c r="U33" s="153">
        <f>'Adjusted EBITDA by Segment'!C614</f>
        <v>165.43100000000001</v>
      </c>
      <c r="V33" s="152">
        <f>SUM(R33:U33)</f>
        <v>755.81100000000004</v>
      </c>
      <c r="W33" s="153">
        <f>'Adjusted EBITDA by Segment'!C684</f>
        <v>193.17199999999997</v>
      </c>
      <c r="X33" s="153">
        <f>'Adjusted EBITDA by Segment'!C718</f>
        <v>159.79699999999997</v>
      </c>
      <c r="Y33" s="341">
        <f>'Adjusted EBITDA by Segment'!C751</f>
        <v>158.93799999999999</v>
      </c>
    </row>
    <row r="34" spans="2:25">
      <c r="B34" s="157" t="s">
        <v>10</v>
      </c>
      <c r="C34" s="145" t="s">
        <v>31</v>
      </c>
      <c r="D34" s="145" t="s">
        <v>31</v>
      </c>
      <c r="E34" s="145" t="s">
        <v>31</v>
      </c>
      <c r="F34" s="145" t="s">
        <v>31</v>
      </c>
      <c r="G34" s="264" t="s">
        <v>31</v>
      </c>
      <c r="H34" s="145">
        <f t="shared" ref="H34" si="48">IFERROR((H33-C33)/ABS(C33),"n/a")</f>
        <v>0.1746053933164167</v>
      </c>
      <c r="I34" s="145">
        <f t="shared" ref="I34" si="49">IFERROR((I33-D33)/ABS(D33),"n/a")</f>
        <v>0.18614694577603444</v>
      </c>
      <c r="J34" s="145">
        <f t="shared" ref="J34" si="50">IFERROR((J33-E33)/ABS(E33),"n/a")</f>
        <v>-0.16006409164466423</v>
      </c>
      <c r="K34" s="145">
        <f t="shared" ref="K34" si="51">IFERROR((K33-F33)/ABS(F33),"n/a")</f>
        <v>7.3865363185087796E-2</v>
      </c>
      <c r="L34" s="264">
        <f t="shared" ref="L34" si="52">IFERROR((L33-G33)/ABS(G33),"n/a")</f>
        <v>6.376686693942972E-2</v>
      </c>
      <c r="M34" s="145">
        <f t="shared" ref="M34" si="53">IFERROR((M33-H33)/ABS(H33),"n/a")</f>
        <v>4.8259385040689148E-2</v>
      </c>
      <c r="N34" s="145">
        <f t="shared" ref="N34" si="54">IFERROR((N33-I33)/ABS(I33),"n/a")</f>
        <v>-4.6640209300995078E-2</v>
      </c>
      <c r="O34" s="145">
        <f t="shared" ref="O34" si="55">IFERROR((O33-J33)/ABS(J33),"n/a")</f>
        <v>9.0698219751944309E-2</v>
      </c>
      <c r="P34" s="145">
        <f t="shared" ref="P34" si="56">IFERROR((P33-K33)/ABS(K33),"n/a")</f>
        <v>-4.3613872477918675E-2</v>
      </c>
      <c r="Q34" s="264">
        <f t="shared" ref="Q34:Y34" si="57">IFERROR((Q33-L33)/ABS(L33),"n/a")</f>
        <v>1.1503331373436393E-2</v>
      </c>
      <c r="R34" s="145">
        <f t="shared" si="57"/>
        <v>-7.5033838361787022E-2</v>
      </c>
      <c r="S34" s="145">
        <f t="shared" si="57"/>
        <v>6.9348362176199788E-2</v>
      </c>
      <c r="T34" s="145">
        <f t="shared" si="57"/>
        <v>6.0628246696649728E-2</v>
      </c>
      <c r="U34" s="145">
        <f t="shared" si="57"/>
        <v>1.988841281094892E-2</v>
      </c>
      <c r="V34" s="264">
        <f t="shared" si="57"/>
        <v>1.2303365143144042E-2</v>
      </c>
      <c r="W34" s="145">
        <f t="shared" si="57"/>
        <v>-8.8144634048478859E-2</v>
      </c>
      <c r="X34" s="145">
        <f t="shared" si="57"/>
        <v>-0.18472166242353455</v>
      </c>
      <c r="Y34" s="342">
        <f t="shared" si="57"/>
        <v>-0.12925952709661892</v>
      </c>
    </row>
    <row r="35" spans="2:25">
      <c r="B35" s="156" t="s">
        <v>29</v>
      </c>
      <c r="C35" s="158">
        <f t="shared" ref="C35:Q35" si="58">C33/C$22</f>
        <v>0.36620794203925738</v>
      </c>
      <c r="D35" s="158">
        <f t="shared" si="58"/>
        <v>0.3277696328726124</v>
      </c>
      <c r="E35" s="158">
        <f t="shared" si="58"/>
        <v>0.33004093536428969</v>
      </c>
      <c r="F35" s="158">
        <f t="shared" si="58"/>
        <v>0.29734334669410362</v>
      </c>
      <c r="G35" s="270">
        <f t="shared" si="58"/>
        <v>0.32998365981989664</v>
      </c>
      <c r="H35" s="158">
        <f t="shared" si="58"/>
        <v>0.34931156431261956</v>
      </c>
      <c r="I35" s="158">
        <f t="shared" si="58"/>
        <v>0.32155173855597002</v>
      </c>
      <c r="J35" s="158">
        <f t="shared" si="58"/>
        <v>0.27094218204727932</v>
      </c>
      <c r="K35" s="158">
        <f t="shared" si="58"/>
        <v>0.29801844670259481</v>
      </c>
      <c r="L35" s="270">
        <f t="shared" si="58"/>
        <v>0.31081301123511385</v>
      </c>
      <c r="M35" s="158">
        <f t="shared" si="58"/>
        <v>0.34519659309968553</v>
      </c>
      <c r="N35" s="158">
        <f t="shared" si="58"/>
        <v>0.28836953187070791</v>
      </c>
      <c r="O35" s="158">
        <f t="shared" si="58"/>
        <v>0.2721566729764735</v>
      </c>
      <c r="P35" s="158">
        <f t="shared" si="58"/>
        <v>0.26203134263499778</v>
      </c>
      <c r="Q35" s="270">
        <f t="shared" si="58"/>
        <v>0.29274016161727057</v>
      </c>
      <c r="R35" s="158">
        <f t="shared" ref="R35:S35" si="59">R33/R$22</f>
        <v>0.29376566972110668</v>
      </c>
      <c r="S35" s="158">
        <f t="shared" si="59"/>
        <v>0.27234554006266637</v>
      </c>
      <c r="T35" s="158">
        <f t="shared" ref="T35:V35" si="60">T33/T$22</f>
        <v>0.26068700763786146</v>
      </c>
      <c r="U35" s="158">
        <f t="shared" si="60"/>
        <v>0.24870251129310703</v>
      </c>
      <c r="V35" s="270">
        <f t="shared" si="60"/>
        <v>0.26933676222943403</v>
      </c>
      <c r="W35" s="158">
        <f t="shared" ref="W35:X35" si="61">W33/W$22</f>
        <v>0.24958654621379692</v>
      </c>
      <c r="X35" s="158">
        <f t="shared" si="61"/>
        <v>0.22052158888925683</v>
      </c>
      <c r="Y35" s="349">
        <f t="shared" ref="Y35" si="62">Y33/Y$22</f>
        <v>0.2235405476488847</v>
      </c>
    </row>
    <row r="36" spans="2:25">
      <c r="B36" s="10"/>
      <c r="C36" s="60"/>
      <c r="D36" s="60"/>
      <c r="E36" s="60"/>
      <c r="F36" s="60"/>
      <c r="G36" s="133"/>
      <c r="H36" s="60"/>
      <c r="I36" s="60"/>
      <c r="J36" s="60"/>
      <c r="K36" s="60"/>
      <c r="L36" s="133"/>
      <c r="M36" s="60"/>
      <c r="N36" s="60"/>
      <c r="O36" s="60"/>
      <c r="P36" s="60"/>
      <c r="Q36" s="133"/>
      <c r="R36" s="60"/>
      <c r="S36" s="60"/>
      <c r="T36" s="60"/>
      <c r="U36" s="60"/>
      <c r="V36" s="133"/>
      <c r="W36" s="60"/>
      <c r="X36" s="60"/>
      <c r="Y36" s="60"/>
    </row>
    <row r="37" spans="2:25">
      <c r="B37" s="203" t="s">
        <v>65</v>
      </c>
      <c r="C37" s="159">
        <v>13.085000000000001</v>
      </c>
      <c r="D37" s="159">
        <v>14.473000000000001</v>
      </c>
      <c r="E37" s="159">
        <v>18.957000000000001</v>
      </c>
      <c r="F37" s="159">
        <v>26.953999999999994</v>
      </c>
      <c r="G37" s="155">
        <f>SUM(C37:F37)</f>
        <v>73.468999999999994</v>
      </c>
      <c r="H37" s="159">
        <v>22.97</v>
      </c>
      <c r="I37" s="159">
        <v>24.184999999999999</v>
      </c>
      <c r="J37" s="159">
        <v>25.763000000000002</v>
      </c>
      <c r="K37" s="159">
        <v>24.88</v>
      </c>
      <c r="L37" s="155">
        <f>SUM(H37:K37)</f>
        <v>97.798000000000002</v>
      </c>
      <c r="M37" s="159">
        <v>26.273</v>
      </c>
      <c r="N37" s="159">
        <v>22.983000000000001</v>
      </c>
      <c r="O37" s="159">
        <v>19.895</v>
      </c>
      <c r="P37" s="159">
        <v>21.73</v>
      </c>
      <c r="Q37" s="155">
        <f>SUM(M37:P37)</f>
        <v>90.881</v>
      </c>
      <c r="R37" s="159">
        <v>14.295</v>
      </c>
      <c r="S37" s="159">
        <v>13.744</v>
      </c>
      <c r="T37" s="159">
        <v>16.963000000000001</v>
      </c>
      <c r="U37" s="159">
        <v>19.940999999999995</v>
      </c>
      <c r="V37" s="155">
        <f>SUM(R37:U37)</f>
        <v>64.942999999999998</v>
      </c>
      <c r="W37" s="159">
        <v>4.9859999999999998</v>
      </c>
      <c r="X37" s="159">
        <v>4.8769999999999998</v>
      </c>
      <c r="Y37" s="343">
        <v>3.2149999999999999</v>
      </c>
    </row>
    <row r="38" spans="2:25">
      <c r="B38" s="161" t="s">
        <v>54</v>
      </c>
      <c r="C38" s="162">
        <f>C37/C$22</f>
        <v>2.5761423818242674E-2</v>
      </c>
      <c r="D38" s="162">
        <f>D37/D$22</f>
        <v>2.926705964429795E-2</v>
      </c>
      <c r="E38" s="162">
        <f>E37/E$22</f>
        <v>3.3305223211932751E-2</v>
      </c>
      <c r="F38" s="162">
        <f>F37/F$22</f>
        <v>5.0745824680838242E-2</v>
      </c>
      <c r="G38" s="272">
        <f t="shared" ref="G38" si="63">G37/G$22</f>
        <v>3.4938786147179567E-2</v>
      </c>
      <c r="H38" s="162">
        <f>H37/H$22</f>
        <v>3.6724030978007145E-2</v>
      </c>
      <c r="I38" s="162">
        <f>I37/I$22</f>
        <v>4.0449231489689083E-2</v>
      </c>
      <c r="J38" s="162">
        <f>J37/J$22</f>
        <v>4.4238647265516538E-2</v>
      </c>
      <c r="K38" s="162">
        <f>K37/K$22</f>
        <v>4.3718228287169716E-2</v>
      </c>
      <c r="L38" s="272">
        <f t="shared" ref="L38" si="64">L37/L$22</f>
        <v>4.1180721756173898E-2</v>
      </c>
      <c r="M38" s="162">
        <f>M37/M$22</f>
        <v>3.9598961230004961E-2</v>
      </c>
      <c r="N38" s="162">
        <f>N37/N$22</f>
        <v>3.6158680962532351E-2</v>
      </c>
      <c r="O38" s="162">
        <f t="shared" ref="O38:Q38" si="65">O37/O$22</f>
        <v>3.1462056554212949E-2</v>
      </c>
      <c r="P38" s="162">
        <f t="shared" si="65"/>
        <v>3.5103363493471228E-2</v>
      </c>
      <c r="Q38" s="272">
        <f t="shared" si="65"/>
        <v>3.5633040184750261E-2</v>
      </c>
      <c r="R38" s="162">
        <f>R37/R$22</f>
        <v>1.9822890550464822E-2</v>
      </c>
      <c r="S38" s="162">
        <f>S37/S$22</f>
        <v>1.9097243933109624E-2</v>
      </c>
      <c r="T38" s="162">
        <f>T37/T$22</f>
        <v>2.4226073842181332E-2</v>
      </c>
      <c r="U38" s="162">
        <f>U37/U$22</f>
        <v>2.9978521424012704E-2</v>
      </c>
      <c r="V38" s="272">
        <f t="shared" ref="V38" si="66">V37/V$22</f>
        <v>2.3142739850923223E-2</v>
      </c>
      <c r="W38" s="162">
        <f>W37/W$22</f>
        <v>6.4421268062762283E-3</v>
      </c>
      <c r="X38" s="162">
        <f>X37/X$22</f>
        <v>6.7303127656520821E-3</v>
      </c>
      <c r="Y38" s="347">
        <f>Y37/Y$22</f>
        <v>4.5217812020483736E-3</v>
      </c>
    </row>
    <row r="39" spans="2:25">
      <c r="B39" s="10"/>
      <c r="C39" s="60"/>
      <c r="D39" s="60"/>
      <c r="E39" s="60"/>
      <c r="F39" s="60"/>
      <c r="G39" s="133"/>
      <c r="H39" s="60"/>
      <c r="I39" s="60"/>
      <c r="J39" s="60"/>
      <c r="K39" s="60"/>
      <c r="L39" s="133"/>
      <c r="M39" s="60"/>
      <c r="N39" s="60"/>
      <c r="O39" s="60"/>
      <c r="P39" s="60"/>
      <c r="Q39" s="133"/>
      <c r="R39" s="60"/>
      <c r="S39" s="60"/>
      <c r="T39" s="60"/>
      <c r="U39" s="60"/>
      <c r="V39" s="133"/>
      <c r="W39" s="60"/>
      <c r="X39" s="60"/>
      <c r="Y39" s="60"/>
    </row>
    <row r="40" spans="2:25" ht="15.75">
      <c r="B40" s="164" t="s">
        <v>129</v>
      </c>
      <c r="C40" s="165"/>
      <c r="D40" s="165"/>
      <c r="E40" s="165"/>
      <c r="F40" s="165"/>
      <c r="G40" s="64"/>
      <c r="H40" s="165"/>
      <c r="I40" s="165"/>
      <c r="J40" s="165"/>
      <c r="K40" s="165"/>
      <c r="L40" s="64"/>
      <c r="M40" s="165"/>
      <c r="N40" s="323"/>
      <c r="O40" s="165"/>
      <c r="P40" s="165"/>
      <c r="Q40" s="64"/>
      <c r="R40" s="318"/>
      <c r="S40" s="324"/>
      <c r="T40" s="329"/>
      <c r="U40" s="329"/>
      <c r="V40" s="64"/>
      <c r="W40" s="335"/>
      <c r="X40" s="337"/>
      <c r="Y40" s="346"/>
    </row>
    <row r="41" spans="2:25" s="15" customFormat="1">
      <c r="B41" s="37" t="s">
        <v>11</v>
      </c>
      <c r="C41" s="166">
        <v>126.17399999999999</v>
      </c>
      <c r="D41" s="166">
        <v>139.26499999999999</v>
      </c>
      <c r="E41" s="166">
        <v>141.994</v>
      </c>
      <c r="F41" s="166">
        <v>177.44299999999998</v>
      </c>
      <c r="G41" s="277">
        <f>SUM(C41:F41)</f>
        <v>584.87599999999998</v>
      </c>
      <c r="H41" s="166">
        <v>183.392</v>
      </c>
      <c r="I41" s="166">
        <v>199.78800000000001</v>
      </c>
      <c r="J41" s="166">
        <v>206.33199999999999</v>
      </c>
      <c r="K41" s="166">
        <v>199.74799999999999</v>
      </c>
      <c r="L41" s="277">
        <f>SUM(H41:K41)</f>
        <v>789.26</v>
      </c>
      <c r="M41" s="166">
        <v>196.34299999999999</v>
      </c>
      <c r="N41" s="166">
        <v>215.86699999999999</v>
      </c>
      <c r="O41" s="166">
        <v>186.887</v>
      </c>
      <c r="P41" s="166">
        <v>173.05199999999999</v>
      </c>
      <c r="Q41" s="277">
        <f>SUM(M41:P41)</f>
        <v>772.149</v>
      </c>
      <c r="R41" s="166">
        <v>174.643</v>
      </c>
      <c r="S41" s="166">
        <v>195.69900000000001</v>
      </c>
      <c r="T41" s="166">
        <v>198.06299999999999</v>
      </c>
      <c r="U41" s="166">
        <v>184.14299900730961</v>
      </c>
      <c r="V41" s="277">
        <f>SUM(R41:U41)</f>
        <v>752.54799900730961</v>
      </c>
      <c r="W41" s="166">
        <v>186.17699999999999</v>
      </c>
      <c r="X41" s="166">
        <v>180.386</v>
      </c>
      <c r="Y41" s="166">
        <v>187.37299999999999</v>
      </c>
    </row>
    <row r="42" spans="2:25">
      <c r="B42" s="167" t="s">
        <v>10</v>
      </c>
      <c r="C42" s="145" t="s">
        <v>31</v>
      </c>
      <c r="D42" s="145" t="s">
        <v>31</v>
      </c>
      <c r="E42" s="145" t="s">
        <v>31</v>
      </c>
      <c r="F42" s="145" t="s">
        <v>31</v>
      </c>
      <c r="G42" s="264" t="s">
        <v>31</v>
      </c>
      <c r="H42" s="145">
        <f t="shared" ref="H42:N42" si="67">IFERROR((H41-C41)/ABS(C41),"n/a")</f>
        <v>0.45348487010002064</v>
      </c>
      <c r="I42" s="145">
        <f t="shared" si="67"/>
        <v>0.43458873370911594</v>
      </c>
      <c r="J42" s="145">
        <f t="shared" si="67"/>
        <v>0.45310365226699717</v>
      </c>
      <c r="K42" s="145">
        <f>IFERROR((K41-F41)/ABS(F41),"n/a")</f>
        <v>0.12570233821565241</v>
      </c>
      <c r="L42" s="264">
        <f t="shared" si="67"/>
        <v>0.34944843009458421</v>
      </c>
      <c r="M42" s="145">
        <f t="shared" si="67"/>
        <v>7.0619220031408095E-2</v>
      </c>
      <c r="N42" s="145">
        <f t="shared" si="67"/>
        <v>8.0480309127675231E-2</v>
      </c>
      <c r="O42" s="145">
        <f t="shared" ref="O42" si="68">IFERROR((O41-J41)/ABS(J41),"n/a")</f>
        <v>-9.4241319814667587E-2</v>
      </c>
      <c r="P42" s="145">
        <f t="shared" ref="P42:Y42" si="69">IFERROR((P41-K41)/ABS(K41),"n/a")</f>
        <v>-0.13364839698019504</v>
      </c>
      <c r="Q42" s="264">
        <f t="shared" si="69"/>
        <v>-2.1679801332894089E-2</v>
      </c>
      <c r="R42" s="145">
        <f t="shared" si="69"/>
        <v>-0.11052087418446285</v>
      </c>
      <c r="S42" s="145">
        <f t="shared" si="69"/>
        <v>-9.3427897733326437E-2</v>
      </c>
      <c r="T42" s="145">
        <f t="shared" si="69"/>
        <v>5.980084222016506E-2</v>
      </c>
      <c r="U42" s="145">
        <f t="shared" si="69"/>
        <v>6.4090556637944773E-2</v>
      </c>
      <c r="V42" s="264">
        <f t="shared" si="69"/>
        <v>-2.5384998222739895E-2</v>
      </c>
      <c r="W42" s="145">
        <f t="shared" si="69"/>
        <v>6.6043299760081955E-2</v>
      </c>
      <c r="X42" s="145">
        <f t="shared" si="69"/>
        <v>-7.8247717157471502E-2</v>
      </c>
      <c r="Y42" s="145">
        <f t="shared" si="69"/>
        <v>-5.3972725849855845E-2</v>
      </c>
    </row>
    <row r="43" spans="2:25">
      <c r="B43" s="232"/>
      <c r="C43" s="160"/>
      <c r="D43" s="160"/>
      <c r="E43" s="160"/>
      <c r="F43" s="160"/>
      <c r="G43" s="273"/>
      <c r="H43" s="160"/>
      <c r="I43" s="160"/>
      <c r="J43" s="160"/>
      <c r="K43" s="160"/>
      <c r="L43" s="273"/>
      <c r="M43" s="160"/>
      <c r="N43" s="160"/>
      <c r="O43" s="160"/>
      <c r="P43" s="160"/>
      <c r="Q43" s="273"/>
      <c r="R43" s="160"/>
      <c r="S43" s="160"/>
      <c r="T43" s="160"/>
      <c r="U43" s="160"/>
      <c r="V43" s="273"/>
      <c r="W43" s="160"/>
      <c r="X43" s="160"/>
      <c r="Y43" s="160"/>
    </row>
    <row r="44" spans="2:25">
      <c r="B44" s="151" t="s">
        <v>134</v>
      </c>
      <c r="C44" s="159">
        <v>166.96</v>
      </c>
      <c r="D44" s="159">
        <v>176.10499999999999</v>
      </c>
      <c r="E44" s="159">
        <v>177.62299999999999</v>
      </c>
      <c r="F44" s="159">
        <v>192.22</v>
      </c>
      <c r="G44" s="155">
        <f>SUM(C44:F44)</f>
        <v>712.90800000000002</v>
      </c>
      <c r="H44" s="159">
        <v>186.673</v>
      </c>
      <c r="I44" s="159">
        <v>195.58099999999999</v>
      </c>
      <c r="J44" s="159">
        <v>202.828</v>
      </c>
      <c r="K44" s="159">
        <v>209.55500000000001</v>
      </c>
      <c r="L44" s="155">
        <f>SUM(H44:K44)</f>
        <v>794.63699999999994</v>
      </c>
      <c r="M44" s="159">
        <v>193.613</v>
      </c>
      <c r="N44" s="159">
        <v>209.874</v>
      </c>
      <c r="O44" s="159">
        <v>207.12100000000001</v>
      </c>
      <c r="P44" s="159">
        <v>205.40100000000001</v>
      </c>
      <c r="Q44" s="155">
        <f>SUM(M44:P44)</f>
        <v>816.00900000000001</v>
      </c>
      <c r="R44" s="159">
        <v>206.60300000000001</v>
      </c>
      <c r="S44" s="159">
        <v>204.822</v>
      </c>
      <c r="T44" s="159">
        <v>209.38800000000001</v>
      </c>
      <c r="U44" s="159">
        <v>201.935</v>
      </c>
      <c r="V44" s="155">
        <f>SUM(R44:U44)</f>
        <v>822.74800000000005</v>
      </c>
      <c r="W44" s="159">
        <v>212.92699999999999</v>
      </c>
      <c r="X44" s="159">
        <v>211.833</v>
      </c>
      <c r="Y44" s="343">
        <v>208.02799999999999</v>
      </c>
    </row>
    <row r="45" spans="2:25">
      <c r="B45" s="156" t="s">
        <v>10</v>
      </c>
      <c r="C45" s="163" t="s">
        <v>31</v>
      </c>
      <c r="D45" s="163" t="s">
        <v>31</v>
      </c>
      <c r="E45" s="163" t="s">
        <v>31</v>
      </c>
      <c r="F45" s="163" t="s">
        <v>31</v>
      </c>
      <c r="G45" s="274" t="s">
        <v>31</v>
      </c>
      <c r="H45" s="163">
        <f t="shared" ref="H45" si="70">IFERROR((H44-C44)/ABS(C44),"n/a")</f>
        <v>0.11807019645424049</v>
      </c>
      <c r="I45" s="163">
        <f t="shared" ref="I45" si="71">IFERROR((I44-D44)/ABS(D44),"n/a")</f>
        <v>0.11059311206382556</v>
      </c>
      <c r="J45" s="163">
        <f t="shared" ref="J45" si="72">IFERROR((J44-E44)/ABS(E44),"n/a")</f>
        <v>0.1419016681398243</v>
      </c>
      <c r="K45" s="163">
        <f t="shared" ref="K45" si="73">IFERROR((K44-F44)/ABS(F44),"n/a")</f>
        <v>9.0183123504318008E-2</v>
      </c>
      <c r="L45" s="274">
        <f t="shared" ref="L45" si="74">IFERROR((L44-G44)/ABS(G44),"n/a")</f>
        <v>0.1146417209513709</v>
      </c>
      <c r="M45" s="163">
        <f t="shared" ref="M45" si="75">IFERROR((M44-H44)/ABS(H44),"n/a")</f>
        <v>3.7177310055551673E-2</v>
      </c>
      <c r="N45" s="163">
        <f t="shared" ref="N45" si="76">IFERROR((N44-I44)/ABS(I44),"n/a")</f>
        <v>7.3079695880479231E-2</v>
      </c>
      <c r="O45" s="163">
        <f t="shared" ref="O45" si="77">IFERROR((O44-J44)/ABS(J44),"n/a")</f>
        <v>2.1165716764943728E-2</v>
      </c>
      <c r="P45" s="163">
        <f t="shared" ref="P45:Y45" si="78">IFERROR((P44-K44)/ABS(K44),"n/a")</f>
        <v>-1.9822958173271916E-2</v>
      </c>
      <c r="Q45" s="274">
        <f t="shared" si="78"/>
        <v>2.6895299363105508E-2</v>
      </c>
      <c r="R45" s="163">
        <f t="shared" si="78"/>
        <v>6.7092602252947942E-2</v>
      </c>
      <c r="S45" s="163">
        <f t="shared" si="78"/>
        <v>-2.4071585808627997E-2</v>
      </c>
      <c r="T45" s="163">
        <f t="shared" si="78"/>
        <v>1.0945292848141887E-2</v>
      </c>
      <c r="U45" s="163">
        <f t="shared" si="78"/>
        <v>-1.6874309277949025E-2</v>
      </c>
      <c r="V45" s="274">
        <f t="shared" si="78"/>
        <v>8.2584873451151068E-3</v>
      </c>
      <c r="W45" s="163">
        <f t="shared" si="78"/>
        <v>3.0609429679143013E-2</v>
      </c>
      <c r="X45" s="163">
        <f t="shared" si="78"/>
        <v>3.4229721416644675E-2</v>
      </c>
      <c r="Y45" s="348">
        <f t="shared" si="78"/>
        <v>-6.4951191090225494E-3</v>
      </c>
    </row>
    <row r="46" spans="2:25">
      <c r="B46" s="10"/>
      <c r="C46" s="44"/>
      <c r="D46" s="44"/>
      <c r="E46" s="44"/>
      <c r="F46" s="44"/>
      <c r="G46" s="275"/>
      <c r="H46" s="44"/>
      <c r="I46" s="44"/>
      <c r="J46" s="44"/>
      <c r="K46" s="44"/>
      <c r="L46" s="275"/>
      <c r="M46" s="44"/>
      <c r="N46" s="44"/>
      <c r="O46" s="44"/>
      <c r="P46" s="44"/>
      <c r="Q46" s="275"/>
      <c r="R46" s="44"/>
      <c r="S46" s="44"/>
      <c r="T46" s="44"/>
      <c r="U46" s="44"/>
      <c r="V46" s="275"/>
      <c r="W46" s="44"/>
      <c r="X46" s="44"/>
      <c r="Y46" s="44"/>
    </row>
    <row r="47" spans="2:25">
      <c r="B47" s="151" t="s">
        <v>159</v>
      </c>
      <c r="C47" s="153">
        <f>+'Adjusted EBITDA by Segment'!$D$20</f>
        <v>77.412999999999997</v>
      </c>
      <c r="D47" s="153">
        <f>'Adjusted EBITDA by Segment'!$D$52</f>
        <v>84.784000000000006</v>
      </c>
      <c r="E47" s="153">
        <f>+'Adjusted EBITDA by Segment'!$D$84</f>
        <v>86.12</v>
      </c>
      <c r="F47" s="153">
        <f>+'Adjusted EBITDA by Segment'!$D$116</f>
        <v>89.884</v>
      </c>
      <c r="G47" s="152">
        <f>SUM(C47:F47)</f>
        <v>338.20100000000002</v>
      </c>
      <c r="H47" s="153">
        <f>+'Adjusted EBITDA by Segment'!$D$180</f>
        <v>83.002999999999986</v>
      </c>
      <c r="I47" s="153">
        <f>+'Adjusted EBITDA by Segment'!$D$212</f>
        <v>86.977000000000004</v>
      </c>
      <c r="J47" s="153">
        <f>+'Adjusted EBITDA by Segment'!$D$244</f>
        <v>86.792000000000002</v>
      </c>
      <c r="K47" s="153">
        <f>+'Adjusted EBITDA by Segment'!$D$276</f>
        <v>98.15</v>
      </c>
      <c r="L47" s="152">
        <f>SUM(H47:K47)</f>
        <v>354.92200000000003</v>
      </c>
      <c r="M47" s="153">
        <f>+'Adjusted EBITDA by Segment'!$D$340</f>
        <v>74.53</v>
      </c>
      <c r="N47" s="153">
        <f>+'Adjusted EBITDA by Segment'!$D$372</f>
        <v>92.165999999999997</v>
      </c>
      <c r="O47" s="153">
        <f>+'Adjusted EBITDA by Segment'!$D$404</f>
        <v>98.312999999999988</v>
      </c>
      <c r="P47" s="153">
        <f>'Adjusted EBITDA by Segment'!D$437</f>
        <v>101.24600000000001</v>
      </c>
      <c r="Q47" s="152">
        <f>SUM(M47:P47)</f>
        <v>366.255</v>
      </c>
      <c r="R47" s="153">
        <f>'Adjusted EBITDA by Segment'!D501</f>
        <v>89.76400000000001</v>
      </c>
      <c r="S47" s="153">
        <f>'Adjusted EBITDA by Segment'!D533</f>
        <v>84.259999999999991</v>
      </c>
      <c r="T47" s="153">
        <f>'Adjusted EBITDA by Segment'!D565</f>
        <v>90.429000000000002</v>
      </c>
      <c r="U47" s="153">
        <f>'Adjusted EBITDA by Segment'!D599</f>
        <v>90.628999999999991</v>
      </c>
      <c r="V47" s="152">
        <f>SUM(R47:U47)</f>
        <v>355.08199999999999</v>
      </c>
      <c r="W47" s="153">
        <f>'Adjusted EBITDA by Segment'!D669</f>
        <v>78.130869746599672</v>
      </c>
      <c r="X47" s="153">
        <f>'Adjusted EBITDA by Segment'!D703</f>
        <v>85.801000000000002</v>
      </c>
      <c r="Y47" s="341">
        <f>'Adjusted EBITDA by Segment'!D736</f>
        <v>83.203000000000003</v>
      </c>
    </row>
    <row r="48" spans="2:25">
      <c r="B48" s="157" t="s">
        <v>10</v>
      </c>
      <c r="C48" s="145" t="s">
        <v>31</v>
      </c>
      <c r="D48" s="145" t="s">
        <v>31</v>
      </c>
      <c r="E48" s="145" t="s">
        <v>31</v>
      </c>
      <c r="F48" s="145" t="s">
        <v>31</v>
      </c>
      <c r="G48" s="264" t="s">
        <v>31</v>
      </c>
      <c r="H48" s="145">
        <f t="shared" ref="H48" si="79">IFERROR((H47-C47)/ABS(C47),"n/a")</f>
        <v>7.2210093911875134E-2</v>
      </c>
      <c r="I48" s="145">
        <f t="shared" ref="I48" si="80">IFERROR((I47-D47)/ABS(D47),"n/a")</f>
        <v>2.5865729382902408E-2</v>
      </c>
      <c r="J48" s="145">
        <f t="shared" ref="J48" si="81">IFERROR((J47-E47)/ABS(E47),"n/a")</f>
        <v>7.8030654900138989E-3</v>
      </c>
      <c r="K48" s="145">
        <f t="shared" ref="K48" si="82">IFERROR((K47-F47)/ABS(F47),"n/a")</f>
        <v>9.1962974500467323E-2</v>
      </c>
      <c r="L48" s="264">
        <f t="shared" ref="L48" si="83">IFERROR((L47-G47)/ABS(G47),"n/a")</f>
        <v>4.944101288878508E-2</v>
      </c>
      <c r="M48" s="145">
        <f t="shared" ref="M48" si="84">IFERROR((M47-H47)/ABS(H47),"n/a")</f>
        <v>-0.10208064768743282</v>
      </c>
      <c r="N48" s="145">
        <f t="shared" ref="N48" si="85">IFERROR((N47-I47)/ABS(I47),"n/a")</f>
        <v>5.9659450199477937E-2</v>
      </c>
      <c r="O48" s="145">
        <f t="shared" ref="O48" si="86">IFERROR((O47-J47)/ABS(J47),"n/a")</f>
        <v>0.13274264909208205</v>
      </c>
      <c r="P48" s="145">
        <f t="shared" ref="P48" si="87">IFERROR((P47-K47)/ABS(K47),"n/a")</f>
        <v>3.1543555781966416E-2</v>
      </c>
      <c r="Q48" s="264">
        <f t="shared" ref="Q48:Y48" si="88">IFERROR((Q47-L47)/ABS(L47),"n/a")</f>
        <v>3.1930959478420527E-2</v>
      </c>
      <c r="R48" s="145">
        <f t="shared" si="88"/>
        <v>0.20440091238427491</v>
      </c>
      <c r="S48" s="145">
        <f t="shared" si="88"/>
        <v>-8.5780005641993867E-2</v>
      </c>
      <c r="T48" s="145">
        <f t="shared" si="88"/>
        <v>-8.019285343749033E-2</v>
      </c>
      <c r="U48" s="145">
        <f t="shared" si="88"/>
        <v>-0.10486340201094382</v>
      </c>
      <c r="V48" s="264">
        <f t="shared" si="88"/>
        <v>-3.0506068176543669E-2</v>
      </c>
      <c r="W48" s="145">
        <f t="shared" si="88"/>
        <v>-0.12959683451495407</v>
      </c>
      <c r="X48" s="145">
        <f t="shared" si="88"/>
        <v>1.828863042962273E-2</v>
      </c>
      <c r="Y48" s="342">
        <f t="shared" si="88"/>
        <v>-7.9907994116931502E-2</v>
      </c>
    </row>
    <row r="49" spans="2:25">
      <c r="B49" s="156" t="s">
        <v>29</v>
      </c>
      <c r="C49" s="158">
        <f>C47/C$44</f>
        <v>0.46366195495927165</v>
      </c>
      <c r="D49" s="158">
        <f t="shared" ref="D49:Q49" si="89">D47/D$44</f>
        <v>0.4814400499701883</v>
      </c>
      <c r="E49" s="158">
        <f t="shared" si="89"/>
        <v>0.48484712002387081</v>
      </c>
      <c r="F49" s="158">
        <f t="shared" si="89"/>
        <v>0.46761003017375924</v>
      </c>
      <c r="G49" s="270">
        <f t="shared" si="89"/>
        <v>0.47439641580680819</v>
      </c>
      <c r="H49" s="158">
        <f t="shared" si="89"/>
        <v>0.44464384244105998</v>
      </c>
      <c r="I49" s="158">
        <f t="shared" si="89"/>
        <v>0.44471088704935557</v>
      </c>
      <c r="J49" s="158">
        <f t="shared" si="89"/>
        <v>0.42790936162659987</v>
      </c>
      <c r="K49" s="158">
        <f t="shared" si="89"/>
        <v>0.4683734580420415</v>
      </c>
      <c r="L49" s="270">
        <f t="shared" si="89"/>
        <v>0.44664670786786931</v>
      </c>
      <c r="M49" s="158">
        <f t="shared" si="89"/>
        <v>0.38494315980848393</v>
      </c>
      <c r="N49" s="158">
        <f t="shared" si="89"/>
        <v>0.4391492038079991</v>
      </c>
      <c r="O49" s="158">
        <f t="shared" si="89"/>
        <v>0.4746645680544222</v>
      </c>
      <c r="P49" s="158">
        <f t="shared" si="89"/>
        <v>0.49291872970433448</v>
      </c>
      <c r="Q49" s="270">
        <f t="shared" si="89"/>
        <v>0.44883696135704382</v>
      </c>
      <c r="R49" s="158">
        <f t="shared" ref="R49:S49" si="90">R47/R$44</f>
        <v>0.43447578205543969</v>
      </c>
      <c r="S49" s="158">
        <f t="shared" si="90"/>
        <v>0.41138158986827583</v>
      </c>
      <c r="T49" s="158">
        <f t="shared" ref="T49:V49" si="91">T47/T$44</f>
        <v>0.43187288669837814</v>
      </c>
      <c r="U49" s="158">
        <f t="shared" si="91"/>
        <v>0.44880283259464676</v>
      </c>
      <c r="V49" s="270">
        <f t="shared" si="91"/>
        <v>0.43158050824796895</v>
      </c>
      <c r="W49" s="158">
        <f t="shared" ref="W49:X49" si="92">W47/W$44</f>
        <v>0.36693735292658836</v>
      </c>
      <c r="X49" s="158">
        <f t="shared" si="92"/>
        <v>0.40504076324274313</v>
      </c>
      <c r="Y49" s="349">
        <f t="shared" ref="Y49" si="93">Y47/Y$44</f>
        <v>0.3999605822293153</v>
      </c>
    </row>
    <row r="50" spans="2:25">
      <c r="B50" s="10"/>
      <c r="C50" s="44"/>
      <c r="D50" s="44"/>
      <c r="E50" s="44"/>
      <c r="F50" s="44"/>
      <c r="G50" s="275"/>
      <c r="H50" s="44"/>
      <c r="I50" s="44"/>
      <c r="J50" s="44"/>
      <c r="K50" s="44"/>
      <c r="L50" s="275"/>
      <c r="M50" s="44"/>
      <c r="N50" s="44"/>
      <c r="O50" s="44"/>
      <c r="P50" s="44"/>
      <c r="Q50" s="275"/>
      <c r="R50" s="44"/>
      <c r="S50" s="44"/>
      <c r="T50" s="44"/>
      <c r="U50" s="44"/>
      <c r="V50" s="275"/>
      <c r="W50" s="44"/>
      <c r="X50" s="44"/>
      <c r="Y50" s="44"/>
    </row>
    <row r="51" spans="2:25">
      <c r="B51" s="151" t="s">
        <v>133</v>
      </c>
      <c r="C51" s="153">
        <f>+'Adjusted EBITDA by Segment'!$D$30</f>
        <v>59.666000000000004</v>
      </c>
      <c r="D51" s="153">
        <f>'Adjusted EBITDA by Segment'!$D$62</f>
        <v>70.064000000000007</v>
      </c>
      <c r="E51" s="153">
        <f>+'Adjusted EBITDA by Segment'!$D$94</f>
        <v>71.844000000000008</v>
      </c>
      <c r="F51" s="153">
        <f>+'Adjusted EBITDA by Segment'!$D$126</f>
        <v>73.835999999999999</v>
      </c>
      <c r="G51" s="152">
        <f>SUM(C51:F51)</f>
        <v>275.41000000000003</v>
      </c>
      <c r="H51" s="153">
        <f>+'Adjusted EBITDA by Segment'!$D$190</f>
        <v>67.114999999999995</v>
      </c>
      <c r="I51" s="153">
        <f>+'Adjusted EBITDA by Segment'!$D$222</f>
        <v>70.854000000000013</v>
      </c>
      <c r="J51" s="153">
        <f>+'Adjusted EBITDA by Segment'!$D$254</f>
        <v>68.427000000000007</v>
      </c>
      <c r="K51" s="153">
        <f>+'Adjusted EBITDA by Segment'!$D$286</f>
        <v>79.966000000000008</v>
      </c>
      <c r="L51" s="152">
        <f>SUM(H51:K51)</f>
        <v>286.36200000000002</v>
      </c>
      <c r="M51" s="153">
        <f>+'Adjusted EBITDA by Segment'!$D$350</f>
        <v>56.833999999999996</v>
      </c>
      <c r="N51" s="153">
        <f>+'Adjusted EBITDA by Segment'!$D$382</f>
        <v>73.133999999999986</v>
      </c>
      <c r="O51" s="153">
        <f>+'Adjusted EBITDA by Segment'!$D$414</f>
        <v>80.36099999999999</v>
      </c>
      <c r="P51" s="153">
        <f>'Adjusted EBITDA by Segment'!D$447</f>
        <v>86.108000000000004</v>
      </c>
      <c r="Q51" s="152">
        <f>SUM(M51:P51)</f>
        <v>296.43700000000001</v>
      </c>
      <c r="R51" s="153">
        <f>'Adjusted EBITDA by Segment'!D511</f>
        <v>74.419000000000011</v>
      </c>
      <c r="S51" s="153">
        <f>'Adjusted EBITDA by Segment'!D543</f>
        <v>69.116</v>
      </c>
      <c r="T51" s="153">
        <f>'Adjusted EBITDA by Segment'!D575</f>
        <v>74.094000000000008</v>
      </c>
      <c r="U51" s="153">
        <f>'Adjusted EBITDA by Segment'!D609</f>
        <v>75.947999999999993</v>
      </c>
      <c r="V51" s="152">
        <f>SUM(R51:U51)</f>
        <v>293.577</v>
      </c>
      <c r="W51" s="153">
        <f>'Adjusted EBITDA by Segment'!D679</f>
        <v>58.394156208499666</v>
      </c>
      <c r="X51" s="153">
        <f>'Adjusted EBITDA by Segment'!D713</f>
        <v>65.945000000000007</v>
      </c>
      <c r="Y51" s="341">
        <f>'Adjusted EBITDA by Segment'!D746</f>
        <v>66.945000000000007</v>
      </c>
    </row>
    <row r="52" spans="2:25">
      <c r="B52" s="157" t="s">
        <v>10</v>
      </c>
      <c r="C52" s="145" t="s">
        <v>31</v>
      </c>
      <c r="D52" s="145" t="s">
        <v>31</v>
      </c>
      <c r="E52" s="145" t="s">
        <v>31</v>
      </c>
      <c r="F52" s="145" t="s">
        <v>31</v>
      </c>
      <c r="G52" s="264" t="s">
        <v>31</v>
      </c>
      <c r="H52" s="145">
        <f t="shared" ref="H52" si="94">IFERROR((H51-C51)/ABS(C51),"n/a")</f>
        <v>0.12484497033486391</v>
      </c>
      <c r="I52" s="145">
        <f t="shared" ref="I52" si="95">IFERROR((I51-D51)/ABS(D51),"n/a")</f>
        <v>1.1275405343685862E-2</v>
      </c>
      <c r="J52" s="145">
        <f t="shared" ref="J52" si="96">IFERROR((J51-E51)/ABS(E51),"n/a")</f>
        <v>-4.7561382996492416E-2</v>
      </c>
      <c r="K52" s="145">
        <f t="shared" ref="K52" si="97">IFERROR((K51-F51)/ABS(F51),"n/a")</f>
        <v>8.3021832168589979E-2</v>
      </c>
      <c r="L52" s="264">
        <f t="shared" ref="L52" si="98">IFERROR((L51-G51)/ABS(G51),"n/a")</f>
        <v>3.9766166805853084E-2</v>
      </c>
      <c r="M52" s="145">
        <f t="shared" ref="M52" si="99">IFERROR((M51-H51)/ABS(H51),"n/a")</f>
        <v>-0.15318483200476793</v>
      </c>
      <c r="N52" s="145">
        <f t="shared" ref="N52" si="100">IFERROR((N51-I51)/ABS(I51),"n/a")</f>
        <v>3.2178846642391006E-2</v>
      </c>
      <c r="O52" s="145">
        <f t="shared" ref="O52" si="101">IFERROR((O51-J51)/ABS(J51),"n/a")</f>
        <v>0.17440484019465974</v>
      </c>
      <c r="P52" s="145">
        <f t="shared" ref="P52:Y52" si="102">IFERROR((P51-K51)/ABS(K51),"n/a")</f>
        <v>7.6807643248380505E-2</v>
      </c>
      <c r="Q52" s="264">
        <f t="shared" si="102"/>
        <v>3.5182740726772362E-2</v>
      </c>
      <c r="R52" s="145">
        <f t="shared" si="102"/>
        <v>0.3094098602948942</v>
      </c>
      <c r="S52" s="145">
        <f t="shared" si="102"/>
        <v>-5.4940246670495081E-2</v>
      </c>
      <c r="T52" s="145">
        <f t="shared" si="102"/>
        <v>-7.7985590025011917E-2</v>
      </c>
      <c r="U52" s="145">
        <f t="shared" si="102"/>
        <v>-0.117991359687834</v>
      </c>
      <c r="V52" s="264">
        <f t="shared" si="102"/>
        <v>-9.6479184447286048E-3</v>
      </c>
      <c r="W52" s="145">
        <f t="shared" si="102"/>
        <v>-0.21533269449334635</v>
      </c>
      <c r="X52" s="145">
        <f t="shared" si="102"/>
        <v>-4.5879391168470285E-2</v>
      </c>
      <c r="Y52" s="342">
        <f t="shared" si="102"/>
        <v>-9.6485545388290544E-2</v>
      </c>
    </row>
    <row r="53" spans="2:25">
      <c r="B53" s="156" t="s">
        <v>29</v>
      </c>
      <c r="C53" s="158">
        <f t="shared" ref="C53:Q53" si="103">IFERROR(C51/C44,"n/a")</f>
        <v>0.3573670340201246</v>
      </c>
      <c r="D53" s="158">
        <f t="shared" si="103"/>
        <v>0.39785355327787408</v>
      </c>
      <c r="E53" s="158">
        <f t="shared" si="103"/>
        <v>0.4044746457384461</v>
      </c>
      <c r="F53" s="158">
        <f t="shared" si="103"/>
        <v>0.38412235979606701</v>
      </c>
      <c r="G53" s="270">
        <f t="shared" si="103"/>
        <v>0.38631913234246218</v>
      </c>
      <c r="H53" s="158">
        <f t="shared" si="103"/>
        <v>0.35953244443492094</v>
      </c>
      <c r="I53" s="158">
        <f t="shared" si="103"/>
        <v>0.3622744540625113</v>
      </c>
      <c r="J53" s="158">
        <f t="shared" si="103"/>
        <v>0.33736466365590551</v>
      </c>
      <c r="K53" s="158">
        <f t="shared" si="103"/>
        <v>0.38159910286082416</v>
      </c>
      <c r="L53" s="270">
        <f t="shared" si="103"/>
        <v>0.36036831911929601</v>
      </c>
      <c r="M53" s="158">
        <f t="shared" si="103"/>
        <v>0.29354433844834799</v>
      </c>
      <c r="N53" s="158">
        <f t="shared" si="103"/>
        <v>0.34846622259069721</v>
      </c>
      <c r="O53" s="158">
        <f t="shared" si="103"/>
        <v>0.38799059486966547</v>
      </c>
      <c r="P53" s="158">
        <f t="shared" si="103"/>
        <v>0.41921899114415218</v>
      </c>
      <c r="Q53" s="270">
        <f t="shared" si="103"/>
        <v>0.36327663052735937</v>
      </c>
      <c r="R53" s="158">
        <f t="shared" ref="R53:S53" si="104">IFERROR(R51/R44,"n/a")</f>
        <v>0.36020290121634252</v>
      </c>
      <c r="S53" s="158">
        <f t="shared" si="104"/>
        <v>0.33744421985919482</v>
      </c>
      <c r="T53" s="158">
        <f t="shared" ref="T53:V53" si="105">IFERROR(T51/T44,"n/a")</f>
        <v>0.35385982004699412</v>
      </c>
      <c r="U53" s="158">
        <f t="shared" si="105"/>
        <v>0.37610122068982588</v>
      </c>
      <c r="V53" s="270">
        <f t="shared" si="105"/>
        <v>0.35682493302931151</v>
      </c>
      <c r="W53" s="158">
        <f t="shared" ref="W53:X53" si="106">IFERROR(W51/W44,"n/a")</f>
        <v>0.27424495817110872</v>
      </c>
      <c r="X53" s="158">
        <f t="shared" si="106"/>
        <v>0.31130654808268782</v>
      </c>
      <c r="Y53" s="349">
        <f t="shared" ref="Y53" si="107">IFERROR(Y51/Y44,"n/a")</f>
        <v>0.32180764127905864</v>
      </c>
    </row>
    <row r="54" spans="2:25">
      <c r="B54" s="239"/>
      <c r="C54" s="240"/>
      <c r="D54" s="240"/>
      <c r="E54" s="240"/>
      <c r="F54" s="240"/>
      <c r="G54" s="271"/>
      <c r="H54" s="240"/>
      <c r="I54" s="240"/>
      <c r="J54" s="240"/>
      <c r="K54" s="240"/>
      <c r="L54" s="271"/>
      <c r="M54" s="240"/>
      <c r="N54" s="240"/>
      <c r="O54" s="240"/>
      <c r="P54" s="240"/>
      <c r="Q54" s="271"/>
      <c r="R54" s="240"/>
      <c r="S54" s="240"/>
      <c r="T54" s="240"/>
      <c r="U54" s="240"/>
      <c r="V54" s="271"/>
      <c r="W54" s="240"/>
      <c r="X54" s="240"/>
      <c r="Y54" s="240"/>
    </row>
    <row r="55" spans="2:25">
      <c r="B55" s="151" t="s">
        <v>145</v>
      </c>
      <c r="C55" s="153">
        <f>'Adjusted EBITDA by Segment'!$D$35</f>
        <v>17.173000000000002</v>
      </c>
      <c r="D55" s="153">
        <f>'Adjusted EBITDA by Segment'!$D$67</f>
        <v>38.749000000000009</v>
      </c>
      <c r="E55" s="153">
        <f>'Adjusted EBITDA by Segment'!$D$99</f>
        <v>39.76700000000001</v>
      </c>
      <c r="F55" s="153">
        <f>'Adjusted EBITDA by Segment'!$D$131</f>
        <v>38.970999999999997</v>
      </c>
      <c r="G55" s="152">
        <f>SUM(C55:F55)</f>
        <v>134.66000000000003</v>
      </c>
      <c r="H55" s="153">
        <f>'Adjusted EBITDA by Segment'!$D$195</f>
        <v>31.33</v>
      </c>
      <c r="I55" s="153">
        <f>'Adjusted EBITDA by Segment'!$D$227</f>
        <v>34.825000000000017</v>
      </c>
      <c r="J55" s="153">
        <f>'Adjusted EBITDA by Segment'!$D$259</f>
        <v>28.26400000000001</v>
      </c>
      <c r="K55" s="153">
        <f>'Adjusted EBITDA by Segment'!$D$291</f>
        <v>41.75800000000001</v>
      </c>
      <c r="L55" s="152">
        <f>SUM(H55:K55)</f>
        <v>136.17700000000002</v>
      </c>
      <c r="M55" s="153">
        <f>'Adjusted EBITDA by Segment'!$D$355</f>
        <v>19.718999999999994</v>
      </c>
      <c r="N55" s="153">
        <f>'Adjusted EBITDA by Segment'!$D$387</f>
        <v>35.239999999999988</v>
      </c>
      <c r="O55" s="153">
        <f>'Adjusted EBITDA by Segment'!$D$419</f>
        <v>39.573999999999991</v>
      </c>
      <c r="P55" s="153">
        <f>'Adjusted EBITDA by Segment'!$D$452</f>
        <v>43.399000000000001</v>
      </c>
      <c r="Q55" s="152">
        <f>SUM(M55:P55)</f>
        <v>137.93199999999996</v>
      </c>
      <c r="R55" s="153">
        <f>'Adjusted EBITDA by Segment'!D516</f>
        <v>30.71200000000001</v>
      </c>
      <c r="S55" s="153">
        <f>'Adjusted EBITDA by Segment'!D548</f>
        <v>22.813000000000002</v>
      </c>
      <c r="T55" s="153">
        <f>'Adjusted EBITDA by Segment'!D580</f>
        <v>28.50500000000001</v>
      </c>
      <c r="U55" s="153">
        <f>'Adjusted EBITDA by Segment'!D614</f>
        <v>29.115999999999993</v>
      </c>
      <c r="V55" s="152">
        <f>SUM(R55:U55)</f>
        <v>111.14600000000002</v>
      </c>
      <c r="W55" s="153">
        <f>'Adjusted EBITDA by Segment'!D684</f>
        <v>15.424295679999652</v>
      </c>
      <c r="X55" s="153">
        <f>'Adjusted EBITDA by Segment'!D718</f>
        <v>22.660000000000011</v>
      </c>
      <c r="Y55" s="341">
        <f>'Adjusted EBITDA by Segment'!D751</f>
        <v>24.644000000000013</v>
      </c>
    </row>
    <row r="56" spans="2:25">
      <c r="B56" s="157" t="s">
        <v>10</v>
      </c>
      <c r="C56" s="145" t="s">
        <v>31</v>
      </c>
      <c r="D56" s="145" t="s">
        <v>31</v>
      </c>
      <c r="E56" s="145" t="s">
        <v>31</v>
      </c>
      <c r="F56" s="145" t="s">
        <v>31</v>
      </c>
      <c r="G56" s="264" t="s">
        <v>31</v>
      </c>
      <c r="H56" s="145">
        <f t="shared" ref="H56" si="108">IFERROR((H55-C55)/ABS(C55),"n/a")</f>
        <v>0.82437547312641912</v>
      </c>
      <c r="I56" s="145">
        <f t="shared" ref="I56" si="109">IFERROR((I55-D55)/ABS(D55),"n/a")</f>
        <v>-0.1012671294743088</v>
      </c>
      <c r="J56" s="145">
        <f t="shared" ref="J56" si="110">IFERROR((J55-E55)/ABS(E55),"n/a")</f>
        <v>-0.28925993914552262</v>
      </c>
      <c r="K56" s="145">
        <f t="shared" ref="K56" si="111">IFERROR((K55-F55)/ABS(F55),"n/a")</f>
        <v>7.1514716070924883E-2</v>
      </c>
      <c r="L56" s="264">
        <f t="shared" ref="L56" si="112">IFERROR((L55-G55)/ABS(G55),"n/a")</f>
        <v>1.1265409178672178E-2</v>
      </c>
      <c r="M56" s="145">
        <f t="shared" ref="M56" si="113">IFERROR((M55-H55)/ABS(H55),"n/a")</f>
        <v>-0.37060325566549651</v>
      </c>
      <c r="N56" s="145">
        <f t="shared" ref="N56" si="114">IFERROR((N55-I55)/ABS(I55),"n/a")</f>
        <v>1.1916726489589965E-2</v>
      </c>
      <c r="O56" s="145">
        <f t="shared" ref="O56" si="115">IFERROR((O55-J55)/ABS(J55),"n/a")</f>
        <v>0.40015567506368444</v>
      </c>
      <c r="P56" s="145">
        <f t="shared" ref="P56" si="116">IFERROR((P55-K55)/ABS(K55),"n/a")</f>
        <v>3.9297859092868211E-2</v>
      </c>
      <c r="Q56" s="264">
        <f t="shared" ref="Q56:Y56" si="117">IFERROR((Q55-L55)/ABS(L55),"n/a")</f>
        <v>1.2887638881749035E-2</v>
      </c>
      <c r="R56" s="145">
        <f t="shared" si="117"/>
        <v>0.55748263096506012</v>
      </c>
      <c r="S56" s="145">
        <f t="shared" si="117"/>
        <v>-0.35263904653802469</v>
      </c>
      <c r="T56" s="145">
        <f t="shared" si="117"/>
        <v>-0.27970384595946796</v>
      </c>
      <c r="U56" s="145">
        <f t="shared" si="117"/>
        <v>-0.32910896564436987</v>
      </c>
      <c r="V56" s="264">
        <f t="shared" si="117"/>
        <v>-0.19419714062001531</v>
      </c>
      <c r="W56" s="145">
        <f t="shared" si="117"/>
        <v>-0.49777625423288463</v>
      </c>
      <c r="X56" s="145">
        <f t="shared" si="117"/>
        <v>-6.7067023188529156E-3</v>
      </c>
      <c r="Y56" s="342">
        <f t="shared" si="117"/>
        <v>-0.13544992106647941</v>
      </c>
    </row>
    <row r="57" spans="2:25">
      <c r="B57" s="156" t="s">
        <v>29</v>
      </c>
      <c r="C57" s="158">
        <f t="shared" ref="C57:V57" si="118">IFERROR(C55/C44,"n/a")</f>
        <v>0.10285697172975564</v>
      </c>
      <c r="D57" s="158">
        <f t="shared" si="118"/>
        <v>0.22003350273984276</v>
      </c>
      <c r="E57" s="158">
        <f t="shared" si="118"/>
        <v>0.22388429426369338</v>
      </c>
      <c r="F57" s="158">
        <f t="shared" si="118"/>
        <v>0.20274165019248777</v>
      </c>
      <c r="G57" s="270">
        <f t="shared" si="118"/>
        <v>0.18888832780667356</v>
      </c>
      <c r="H57" s="158">
        <f t="shared" si="118"/>
        <v>0.16783359136029313</v>
      </c>
      <c r="I57" s="158">
        <f t="shared" si="118"/>
        <v>0.17805921843123831</v>
      </c>
      <c r="J57" s="158">
        <f t="shared" si="118"/>
        <v>0.13934959670262492</v>
      </c>
      <c r="K57" s="158">
        <f t="shared" si="118"/>
        <v>0.19926988141538024</v>
      </c>
      <c r="L57" s="270">
        <f t="shared" si="118"/>
        <v>0.17137007212098107</v>
      </c>
      <c r="M57" s="158">
        <f t="shared" si="118"/>
        <v>0.10184749990961348</v>
      </c>
      <c r="N57" s="158">
        <f t="shared" si="118"/>
        <v>0.16791026997150665</v>
      </c>
      <c r="O57" s="158">
        <f t="shared" si="118"/>
        <v>0.19106705742054156</v>
      </c>
      <c r="P57" s="158">
        <f t="shared" si="118"/>
        <v>0.21128913685911946</v>
      </c>
      <c r="Q57" s="270">
        <f t="shared" si="118"/>
        <v>0.16903244939700415</v>
      </c>
      <c r="R57" s="158">
        <f t="shared" si="118"/>
        <v>0.14865224609516808</v>
      </c>
      <c r="S57" s="158">
        <f t="shared" si="118"/>
        <v>0.11137963695306169</v>
      </c>
      <c r="T57" s="158">
        <f t="shared" si="118"/>
        <v>0.13613483103138674</v>
      </c>
      <c r="U57" s="158">
        <f t="shared" si="118"/>
        <v>0.14418501002797926</v>
      </c>
      <c r="V57" s="270">
        <f t="shared" si="118"/>
        <v>0.13509118223319899</v>
      </c>
      <c r="W57" s="158">
        <f t="shared" ref="W57:X57" si="119">IFERROR(W55/W44,"n/a")</f>
        <v>7.243936034415388E-2</v>
      </c>
      <c r="X57" s="158">
        <f t="shared" si="119"/>
        <v>0.10697105738954747</v>
      </c>
      <c r="Y57" s="349">
        <f t="shared" ref="Y57" si="120">IFERROR(Y55/Y44,"n/a")</f>
        <v>0.11846482204318656</v>
      </c>
    </row>
    <row r="58" spans="2:25">
      <c r="B58" s="239"/>
      <c r="C58" s="240"/>
      <c r="D58" s="240"/>
      <c r="E58" s="240"/>
      <c r="F58" s="240"/>
      <c r="G58" s="271"/>
      <c r="H58" s="240"/>
      <c r="I58" s="240"/>
      <c r="J58" s="240"/>
      <c r="K58" s="240"/>
      <c r="L58" s="271"/>
      <c r="M58" s="240"/>
      <c r="N58" s="240"/>
      <c r="O58" s="240"/>
      <c r="P58" s="240"/>
      <c r="Q58" s="271"/>
      <c r="R58" s="240"/>
      <c r="S58" s="240"/>
      <c r="T58" s="240"/>
      <c r="U58" s="240"/>
      <c r="V58" s="271"/>
      <c r="W58" s="240"/>
      <c r="X58" s="240"/>
      <c r="Y58" s="240"/>
    </row>
    <row r="59" spans="2:25">
      <c r="B59" s="203" t="s">
        <v>147</v>
      </c>
      <c r="C59" s="159">
        <v>33.985999999999997</v>
      </c>
      <c r="D59" s="159">
        <v>31.337</v>
      </c>
      <c r="E59" s="159">
        <v>33.030999999999999</v>
      </c>
      <c r="F59" s="159">
        <v>34.091999999999999</v>
      </c>
      <c r="G59" s="155">
        <v>132.44550666000001</v>
      </c>
      <c r="H59" s="159">
        <v>31.658000000000001</v>
      </c>
      <c r="I59" s="159">
        <v>36.799999999999997</v>
      </c>
      <c r="J59" s="159">
        <v>35.572000000000003</v>
      </c>
      <c r="K59" s="159">
        <v>22.527999999999999</v>
      </c>
      <c r="L59" s="155">
        <v>126.5579542</v>
      </c>
      <c r="M59" s="159">
        <v>36.890999999999998</v>
      </c>
      <c r="N59" s="159">
        <v>29.027000000000001</v>
      </c>
      <c r="O59" s="159">
        <v>26.274999999999999</v>
      </c>
      <c r="P59" s="159">
        <v>24.754999999999999</v>
      </c>
      <c r="Q59" s="155">
        <v>116.94738876</v>
      </c>
      <c r="R59" s="159">
        <v>24.344999999999999</v>
      </c>
      <c r="S59" s="159">
        <v>22.824999999999999</v>
      </c>
      <c r="T59" s="159">
        <v>25.315000000000001</v>
      </c>
      <c r="U59" s="159">
        <v>25.888999999999996</v>
      </c>
      <c r="V59" s="155">
        <f>SUM(R59:U59)</f>
        <v>98.373999999999995</v>
      </c>
      <c r="W59" s="159">
        <v>12.49</v>
      </c>
      <c r="X59" s="159">
        <v>11.096</v>
      </c>
      <c r="Y59" s="343">
        <v>7.9189999999999996</v>
      </c>
    </row>
    <row r="60" spans="2:25">
      <c r="B60" s="284" t="s">
        <v>146</v>
      </c>
      <c r="C60" s="285">
        <f t="shared" ref="C60" si="121">C59/C$44</f>
        <v>0.20355773838045038</v>
      </c>
      <c r="D60" s="285">
        <f t="shared" ref="D60" si="122">D59/D$44</f>
        <v>0.17794497600863121</v>
      </c>
      <c r="E60" s="285">
        <f t="shared" ref="E60" si="123">E59/E$44</f>
        <v>0.18596127753725589</v>
      </c>
      <c r="F60" s="285">
        <f t="shared" ref="F60" si="124">F59/F$44</f>
        <v>0.17735927582977837</v>
      </c>
      <c r="G60" s="286">
        <f t="shared" ref="G60" si="125">G59/G$44</f>
        <v>0.18578204573381138</v>
      </c>
      <c r="H60" s="285">
        <f t="shared" ref="H60" si="126">H59/H$44</f>
        <v>0.16959067460211172</v>
      </c>
      <c r="I60" s="285">
        <f t="shared" ref="I60" si="127">I59/I$44</f>
        <v>0.18815733634657764</v>
      </c>
      <c r="J60" s="285">
        <f t="shared" ref="J60" si="128">J59/J$44</f>
        <v>0.17538012503204686</v>
      </c>
      <c r="K60" s="285">
        <f t="shared" ref="K60" si="129">K59/K$44</f>
        <v>0.10750399656414783</v>
      </c>
      <c r="L60" s="286">
        <f t="shared" ref="L60" si="130">L59/L$44</f>
        <v>0.15926511627321657</v>
      </c>
      <c r="M60" s="285">
        <f t="shared" ref="M60" si="131">M59/M$44</f>
        <v>0.19053989143290997</v>
      </c>
      <c r="N60" s="285">
        <f t="shared" ref="N60" si="132">N59/N$44</f>
        <v>0.1383067935999695</v>
      </c>
      <c r="O60" s="285">
        <f t="shared" ref="O60" si="133">O59/O$44</f>
        <v>0.12685821331492217</v>
      </c>
      <c r="P60" s="285">
        <f t="shared" ref="P60" si="134">P59/P$44</f>
        <v>0.12052034800220056</v>
      </c>
      <c r="Q60" s="286">
        <f t="shared" ref="Q60:R60" si="135">Q59/Q$44</f>
        <v>0.14331629768789314</v>
      </c>
      <c r="R60" s="285">
        <f t="shared" si="135"/>
        <v>0.11783468778284922</v>
      </c>
      <c r="S60" s="285">
        <f t="shared" ref="S60:T60" si="136">S59/S$44</f>
        <v>0.11143822440948725</v>
      </c>
      <c r="T60" s="285">
        <f t="shared" si="136"/>
        <v>0.12089995606242956</v>
      </c>
      <c r="U60" s="285">
        <f t="shared" ref="U60:V60" si="137">U59/U$44</f>
        <v>0.12820462029861091</v>
      </c>
      <c r="V60" s="286">
        <f t="shared" si="137"/>
        <v>0.11956759542411527</v>
      </c>
      <c r="W60" s="285">
        <f t="shared" ref="W60:X60" si="138">W59/W$44</f>
        <v>5.8658601304672493E-2</v>
      </c>
      <c r="X60" s="162">
        <f t="shared" si="138"/>
        <v>5.2380884942383861E-2</v>
      </c>
      <c r="Y60" s="347">
        <f t="shared" ref="Y60" si="139">Y59/Y$44</f>
        <v>3.8066990981983191E-2</v>
      </c>
    </row>
    <row r="61" spans="2:25">
      <c r="B61" s="232"/>
      <c r="C61" s="160"/>
      <c r="D61" s="160"/>
      <c r="E61" s="160"/>
      <c r="F61" s="160"/>
      <c r="G61" s="273"/>
      <c r="H61" s="160"/>
      <c r="I61" s="160"/>
      <c r="J61" s="160"/>
      <c r="K61" s="160"/>
      <c r="L61" s="273"/>
      <c r="M61" s="160"/>
      <c r="N61" s="160"/>
      <c r="O61" s="160"/>
      <c r="P61" s="160"/>
      <c r="Q61" s="273"/>
      <c r="R61" s="160"/>
      <c r="S61" s="160"/>
      <c r="T61" s="160"/>
      <c r="U61" s="160"/>
      <c r="V61" s="273"/>
      <c r="W61" s="160"/>
      <c r="X61" s="160"/>
      <c r="Y61" s="160"/>
    </row>
    <row r="62" spans="2:25" ht="15.75">
      <c r="B62" s="164" t="s">
        <v>130</v>
      </c>
      <c r="C62" s="160"/>
      <c r="D62" s="160"/>
      <c r="E62" s="160"/>
      <c r="F62" s="160"/>
      <c r="G62" s="273"/>
      <c r="H62" s="160"/>
      <c r="I62" s="160"/>
      <c r="J62" s="160"/>
      <c r="K62" s="160"/>
      <c r="L62" s="273"/>
      <c r="M62" s="160"/>
      <c r="N62" s="160"/>
      <c r="O62" s="160"/>
      <c r="P62" s="160"/>
      <c r="Q62" s="273"/>
      <c r="R62" s="160"/>
      <c r="S62" s="160"/>
      <c r="T62" s="160"/>
      <c r="U62" s="160"/>
      <c r="V62" s="273"/>
      <c r="W62" s="160"/>
      <c r="X62" s="160"/>
      <c r="Y62" s="160"/>
    </row>
    <row r="63" spans="2:25" s="15" customFormat="1">
      <c r="B63" s="37" t="s">
        <v>166</v>
      </c>
      <c r="C63" s="319" t="s">
        <v>31</v>
      </c>
      <c r="D63" s="319" t="s">
        <v>31</v>
      </c>
      <c r="E63" s="319" t="s">
        <v>31</v>
      </c>
      <c r="F63" s="319" t="s">
        <v>31</v>
      </c>
      <c r="G63" s="320" t="s">
        <v>31</v>
      </c>
      <c r="H63" s="319" t="s">
        <v>31</v>
      </c>
      <c r="I63" s="319" t="s">
        <v>31</v>
      </c>
      <c r="J63" s="319" t="s">
        <v>31</v>
      </c>
      <c r="K63" s="319" t="s">
        <v>31</v>
      </c>
      <c r="L63" s="320" t="s">
        <v>31</v>
      </c>
      <c r="M63" s="319" t="s">
        <v>31</v>
      </c>
      <c r="N63" s="319" t="s">
        <v>31</v>
      </c>
      <c r="O63" s="319" t="s">
        <v>31</v>
      </c>
      <c r="P63" s="319" t="s">
        <v>31</v>
      </c>
      <c r="Q63" s="320" t="s">
        <v>31</v>
      </c>
      <c r="R63" s="319">
        <v>16.963000000000001</v>
      </c>
      <c r="S63" s="319">
        <v>22.555</v>
      </c>
      <c r="T63" s="319">
        <v>26.701000000000001</v>
      </c>
      <c r="U63" s="319">
        <v>22.4</v>
      </c>
      <c r="V63" s="320">
        <f>SUM(R63:U63)</f>
        <v>88.619</v>
      </c>
      <c r="W63" s="319">
        <v>23.024000000000001</v>
      </c>
      <c r="X63" s="319">
        <v>28.89</v>
      </c>
      <c r="Y63" s="319">
        <v>30.462</v>
      </c>
    </row>
    <row r="64" spans="2:25">
      <c r="B64" s="167" t="s">
        <v>10</v>
      </c>
      <c r="C64" s="145" t="s">
        <v>31</v>
      </c>
      <c r="D64" s="145" t="s">
        <v>31</v>
      </c>
      <c r="E64" s="145" t="s">
        <v>31</v>
      </c>
      <c r="F64" s="145" t="s">
        <v>31</v>
      </c>
      <c r="G64" s="264" t="s">
        <v>31</v>
      </c>
      <c r="H64" s="145" t="str">
        <f t="shared" ref="H64" si="140">IFERROR((H63-C63)/ABS(C63),"n/a")</f>
        <v>n/a</v>
      </c>
      <c r="I64" s="145" t="str">
        <f t="shared" ref="I64" si="141">IFERROR((I63-D63)/ABS(D63),"n/a")</f>
        <v>n/a</v>
      </c>
      <c r="J64" s="145" t="str">
        <f t="shared" ref="J64" si="142">IFERROR((J63-E63)/ABS(E63),"n/a")</f>
        <v>n/a</v>
      </c>
      <c r="K64" s="145" t="str">
        <f>IFERROR((K63-F63)/ABS(F63),"n/a")</f>
        <v>n/a</v>
      </c>
      <c r="L64" s="264" t="str">
        <f t="shared" ref="L64" si="143">IFERROR((L63-G63)/ABS(G63),"n/a")</f>
        <v>n/a</v>
      </c>
      <c r="M64" s="145" t="str">
        <f t="shared" ref="M64" si="144">IFERROR((M63-H63)/ABS(H63),"n/a")</f>
        <v>n/a</v>
      </c>
      <c r="N64" s="145" t="str">
        <f t="shared" ref="N64" si="145">IFERROR((N63-I63)/ABS(I63),"n/a")</f>
        <v>n/a</v>
      </c>
      <c r="O64" s="145" t="str">
        <f t="shared" ref="O64" si="146">IFERROR((O63-J63)/ABS(J63),"n/a")</f>
        <v>n/a</v>
      </c>
      <c r="P64" s="145" t="str">
        <f t="shared" ref="P64" si="147">IFERROR((P63-K63)/ABS(K63),"n/a")</f>
        <v>n/a</v>
      </c>
      <c r="Q64" s="264" t="str">
        <f t="shared" ref="Q64" si="148">IFERROR((Q63-L63)/ABS(L63),"n/a")</f>
        <v>n/a</v>
      </c>
      <c r="R64" s="145" t="str">
        <f t="shared" ref="R64:Y64" si="149">IFERROR((R63-M63)/ABS(M63),"n/a")</f>
        <v>n/a</v>
      </c>
      <c r="S64" s="145" t="str">
        <f t="shared" si="149"/>
        <v>n/a</v>
      </c>
      <c r="T64" s="145" t="str">
        <f t="shared" si="149"/>
        <v>n/a</v>
      </c>
      <c r="U64" s="145" t="str">
        <f t="shared" si="149"/>
        <v>n/a</v>
      </c>
      <c r="V64" s="264" t="str">
        <f t="shared" si="149"/>
        <v>n/a</v>
      </c>
      <c r="W64" s="145">
        <f t="shared" si="149"/>
        <v>0.35730708011554557</v>
      </c>
      <c r="X64" s="145">
        <f t="shared" si="149"/>
        <v>0.28086898692086015</v>
      </c>
      <c r="Y64" s="145">
        <f t="shared" si="149"/>
        <v>0.14085614770982358</v>
      </c>
    </row>
    <row r="65" spans="2:25">
      <c r="B65" s="232"/>
      <c r="C65" s="160"/>
      <c r="D65" s="160"/>
      <c r="E65" s="160"/>
      <c r="F65" s="160"/>
      <c r="G65" s="273"/>
      <c r="H65" s="160"/>
      <c r="I65" s="160"/>
      <c r="J65" s="160"/>
      <c r="K65" s="160"/>
      <c r="L65" s="273"/>
      <c r="M65" s="160"/>
      <c r="N65" s="160"/>
      <c r="O65" s="160"/>
      <c r="P65" s="160"/>
      <c r="Q65" s="273"/>
      <c r="R65" s="160"/>
      <c r="S65" s="160"/>
      <c r="T65" s="160"/>
      <c r="U65" s="160"/>
      <c r="V65" s="273"/>
      <c r="W65" s="160"/>
      <c r="X65" s="160"/>
      <c r="Y65" s="160"/>
    </row>
    <row r="66" spans="2:25">
      <c r="B66" s="151" t="s">
        <v>131</v>
      </c>
      <c r="C66" s="159">
        <v>37.94</v>
      </c>
      <c r="D66" s="159">
        <v>40.527000000000001</v>
      </c>
      <c r="E66" s="159">
        <v>41.354999999999997</v>
      </c>
      <c r="F66" s="159">
        <v>39.356000000000002</v>
      </c>
      <c r="G66" s="155">
        <f>SUM(C66:F66)</f>
        <v>159.178</v>
      </c>
      <c r="H66" s="159">
        <v>51.707000000000001</v>
      </c>
      <c r="I66" s="159">
        <v>56.588000000000001</v>
      </c>
      <c r="J66" s="159">
        <v>59.563000000000002</v>
      </c>
      <c r="K66" s="159">
        <v>56.811</v>
      </c>
      <c r="L66" s="155">
        <f>SUM(H66:K66)</f>
        <v>224.66900000000001</v>
      </c>
      <c r="M66" s="159">
        <v>64.363</v>
      </c>
      <c r="N66" s="159">
        <v>61.905999999999999</v>
      </c>
      <c r="O66" s="159">
        <v>67.802000000000007</v>
      </c>
      <c r="P66" s="159">
        <v>64.28</v>
      </c>
      <c r="Q66" s="155">
        <f>SUM(M66:P66)</f>
        <v>258.351</v>
      </c>
      <c r="R66" s="159">
        <v>68.128</v>
      </c>
      <c r="S66" s="159">
        <v>68.313999999999993</v>
      </c>
      <c r="T66" s="159">
        <v>69.911000000000001</v>
      </c>
      <c r="U66" s="159">
        <v>66.725999999999999</v>
      </c>
      <c r="V66" s="155">
        <f>SUM(R66:U66)</f>
        <v>273.07900000000001</v>
      </c>
      <c r="W66" s="159">
        <v>72.831000000000003</v>
      </c>
      <c r="X66" s="159">
        <v>73.876000000000005</v>
      </c>
      <c r="Y66" s="343">
        <v>74.817999999999998</v>
      </c>
    </row>
    <row r="67" spans="2:25">
      <c r="B67" s="156" t="s">
        <v>10</v>
      </c>
      <c r="C67" s="163" t="str">
        <f>IFERROR((C66-#REF!)/ABS(#REF!),"n/a")</f>
        <v>n/a</v>
      </c>
      <c r="D67" s="163" t="str">
        <f>IFERROR((D66-#REF!)/ABS(#REF!),"n/a")</f>
        <v>n/a</v>
      </c>
      <c r="E67" s="163" t="str">
        <f>IFERROR((E66-#REF!)/ABS(#REF!),"n/a")</f>
        <v>n/a</v>
      </c>
      <c r="F67" s="163" t="str">
        <f>IFERROR((F66-#REF!)/ABS(#REF!),"n/a")</f>
        <v>n/a</v>
      </c>
      <c r="G67" s="274" t="str">
        <f>IFERROR((G66-#REF!)/ABS(#REF!),"n/a")</f>
        <v>n/a</v>
      </c>
      <c r="H67" s="163">
        <f t="shared" ref="H67" si="150">IFERROR((H66-C66)/ABS(C66),"n/a")</f>
        <v>0.3628624143384292</v>
      </c>
      <c r="I67" s="163">
        <f t="shared" ref="I67" si="151">IFERROR((I66-D66)/ABS(D66),"n/a")</f>
        <v>0.39630369876872207</v>
      </c>
      <c r="J67" s="163">
        <f t="shared" ref="J67" si="152">IFERROR((J66-E66)/ABS(E66),"n/a")</f>
        <v>0.44028533430056843</v>
      </c>
      <c r="K67" s="163">
        <f t="shared" ref="K67" si="153">IFERROR((K66-F66)/ABS(F66),"n/a")</f>
        <v>0.44351560117898153</v>
      </c>
      <c r="L67" s="274">
        <f t="shared" ref="L67" si="154">IFERROR((L66-G66)/ABS(G66),"n/a")</f>
        <v>0.41143248438854624</v>
      </c>
      <c r="M67" s="163">
        <f t="shared" ref="M67" si="155">IFERROR((M66-H66)/ABS(H66),"n/a")</f>
        <v>0.24476376506082345</v>
      </c>
      <c r="N67" s="163">
        <f t="shared" ref="N67" si="156">IFERROR((N66-I66)/ABS(I66),"n/a")</f>
        <v>9.3977521736057071E-2</v>
      </c>
      <c r="O67" s="163">
        <f t="shared" ref="O67" si="157">IFERROR((O66-J66)/ABS(J66),"n/a")</f>
        <v>0.13832412739452352</v>
      </c>
      <c r="P67" s="163">
        <f t="shared" ref="P67" si="158">IFERROR((P66-K66)/ABS(K66),"n/a")</f>
        <v>0.13147101793666721</v>
      </c>
      <c r="Q67" s="274">
        <f>IFERROR((Q66-L66)/ABS(L66),"n/a")</f>
        <v>0.14991832429040047</v>
      </c>
      <c r="R67" s="163">
        <f t="shared" ref="R67:Y67" si="159">IFERROR((R66-M66)/ABS(M66),"n/a")</f>
        <v>5.8496341065519021E-2</v>
      </c>
      <c r="S67" s="163">
        <f t="shared" si="159"/>
        <v>0.10351177591832769</v>
      </c>
      <c r="T67" s="163">
        <f t="shared" si="159"/>
        <v>3.1105277130468047E-2</v>
      </c>
      <c r="U67" s="163">
        <f t="shared" si="159"/>
        <v>3.8052271313005565E-2</v>
      </c>
      <c r="V67" s="274">
        <f>IFERROR((V66-Q66)/ABS(Q66),"n/a")</f>
        <v>5.700771431115037E-2</v>
      </c>
      <c r="W67" s="163">
        <f t="shared" si="159"/>
        <v>6.9031822451855379E-2</v>
      </c>
      <c r="X67" s="163">
        <f t="shared" si="159"/>
        <v>8.1418157332318594E-2</v>
      </c>
      <c r="Y67" s="348">
        <f t="shared" si="159"/>
        <v>7.0189240605913181E-2</v>
      </c>
    </row>
    <row r="68" spans="2:25">
      <c r="B68" s="10"/>
      <c r="C68" s="180"/>
      <c r="D68" s="180"/>
      <c r="E68" s="180"/>
      <c r="F68" s="180"/>
      <c r="G68" s="276"/>
      <c r="H68" s="180"/>
      <c r="I68" s="180"/>
      <c r="J68" s="180"/>
      <c r="K68" s="180"/>
      <c r="L68" s="276"/>
      <c r="M68" s="180"/>
      <c r="N68" s="180"/>
      <c r="O68" s="180"/>
      <c r="P68" s="180"/>
      <c r="Q68" s="276"/>
      <c r="R68" s="180"/>
      <c r="S68" s="180"/>
      <c r="T68" s="180"/>
      <c r="U68" s="180"/>
      <c r="V68" s="276"/>
      <c r="W68" s="180"/>
      <c r="X68" s="180"/>
      <c r="Y68" s="180"/>
    </row>
    <row r="69" spans="2:25">
      <c r="B69" s="151" t="s">
        <v>160</v>
      </c>
      <c r="C69" s="153">
        <f>+'Adjusted EBITDA by Segment'!$E$20</f>
        <v>11.856</v>
      </c>
      <c r="D69" s="153">
        <f>+'Adjusted EBITDA by Segment'!$E$52</f>
        <v>13.501000000000001</v>
      </c>
      <c r="E69" s="153">
        <f>+'Adjusted EBITDA by Segment'!$E$84</f>
        <v>14.468</v>
      </c>
      <c r="F69" s="153">
        <f>+'Adjusted EBITDA by Segment'!$E$116</f>
        <v>13.111000000000001</v>
      </c>
      <c r="G69" s="152">
        <f>SUM(C69:F69)</f>
        <v>52.936000000000007</v>
      </c>
      <c r="H69" s="153">
        <f>+'Adjusted EBITDA by Segment'!$E$180</f>
        <v>16.771000000000001</v>
      </c>
      <c r="I69" s="153">
        <f>+'Adjusted EBITDA by Segment'!$E$212</f>
        <v>19.379000000000001</v>
      </c>
      <c r="J69" s="153">
        <f>+'Adjusted EBITDA by Segment'!$E$244</f>
        <v>20.231999999999999</v>
      </c>
      <c r="K69" s="153">
        <f>+'Adjusted EBITDA by Segment'!$E$276</f>
        <v>16.115000000000002</v>
      </c>
      <c r="L69" s="152">
        <f>SUM(H69:K69)</f>
        <v>72.497000000000014</v>
      </c>
      <c r="M69" s="153">
        <f>+'Adjusted EBITDA by Segment'!$E$340</f>
        <v>18.815000000000001</v>
      </c>
      <c r="N69" s="153">
        <f>+'Adjusted EBITDA by Segment'!$E$372</f>
        <v>21.783000000000001</v>
      </c>
      <c r="O69" s="153">
        <f>+'Adjusted EBITDA by Segment'!$E$404</f>
        <v>25.455000000000002</v>
      </c>
      <c r="P69" s="153">
        <f>'Adjusted EBITDA by Segment'!E$437</f>
        <v>22.424999999999997</v>
      </c>
      <c r="Q69" s="152">
        <f>SUM(M69:P69)</f>
        <v>88.477999999999994</v>
      </c>
      <c r="R69" s="153">
        <f>'Adjusted EBITDA by Segment'!E501</f>
        <v>20.243000000000002</v>
      </c>
      <c r="S69" s="153">
        <f>'Adjusted EBITDA by Segment'!E533</f>
        <v>18.652999999999999</v>
      </c>
      <c r="T69" s="153">
        <f>'Adjusted EBITDA by Segment'!E565</f>
        <v>23.068999999999999</v>
      </c>
      <c r="U69" s="153">
        <f>'Adjusted EBITDA by Segment'!E599</f>
        <v>21.368000000000002</v>
      </c>
      <c r="V69" s="152">
        <f>SUM(R69:U69)</f>
        <v>83.332999999999998</v>
      </c>
      <c r="W69" s="153">
        <f>'Adjusted EBITDA by Segment'!E669</f>
        <v>15.709900010399968</v>
      </c>
      <c r="X69" s="153">
        <f>'Adjusted EBITDA by Segment'!E703</f>
        <v>16.766999999999999</v>
      </c>
      <c r="Y69" s="341">
        <f>'Adjusted EBITDA by Segment'!E736</f>
        <v>17.151</v>
      </c>
    </row>
    <row r="70" spans="2:25">
      <c r="B70" s="157" t="s">
        <v>10</v>
      </c>
      <c r="C70" s="145" t="s">
        <v>31</v>
      </c>
      <c r="D70" s="145" t="s">
        <v>31</v>
      </c>
      <c r="E70" s="145" t="s">
        <v>31</v>
      </c>
      <c r="F70" s="145" t="s">
        <v>31</v>
      </c>
      <c r="G70" s="264" t="s">
        <v>31</v>
      </c>
      <c r="H70" s="145">
        <f t="shared" ref="H70" si="160">IFERROR((H69-C69)/ABS(C69),"n/a")</f>
        <v>0.4145580296896087</v>
      </c>
      <c r="I70" s="145">
        <f t="shared" ref="I70" si="161">IFERROR((I69-D69)/ABS(D69),"n/a")</f>
        <v>0.43537515739574845</v>
      </c>
      <c r="J70" s="145">
        <f t="shared" ref="J70" si="162">IFERROR((J69-E69)/ABS(E69),"n/a")</f>
        <v>0.3983964611556538</v>
      </c>
      <c r="K70" s="145">
        <f t="shared" ref="K70" si="163">IFERROR((K69-F69)/ABS(F69),"n/a")</f>
        <v>0.22912058576767608</v>
      </c>
      <c r="L70" s="264">
        <f t="shared" ref="L70" si="164">IFERROR((L69-G69)/ABS(G69),"n/a")</f>
        <v>0.36952168656490864</v>
      </c>
      <c r="M70" s="145">
        <f t="shared" ref="M70" si="165">IFERROR((M69-H69)/ABS(H69),"n/a")</f>
        <v>0.12187704966907163</v>
      </c>
      <c r="N70" s="145">
        <f t="shared" ref="N70" si="166">IFERROR((N69-I69)/ABS(I69),"n/a")</f>
        <v>0.12405180865885751</v>
      </c>
      <c r="O70" s="145">
        <f t="shared" ref="O70" si="167">IFERROR((O69-J69)/ABS(J69),"n/a")</f>
        <v>0.25815539739027299</v>
      </c>
      <c r="P70" s="145">
        <f t="shared" ref="P70" si="168">IFERROR((P69-K69)/ABS(K69),"n/a")</f>
        <v>0.39156065777226151</v>
      </c>
      <c r="Q70" s="264">
        <f t="shared" ref="Q70:Y70" si="169">IFERROR((Q69-L69)/ABS(L69),"n/a")</f>
        <v>0.22043670772583662</v>
      </c>
      <c r="R70" s="145">
        <f t="shared" si="169"/>
        <v>7.589689077863411E-2</v>
      </c>
      <c r="S70" s="145">
        <f t="shared" si="169"/>
        <v>-0.14369003351237214</v>
      </c>
      <c r="T70" s="145">
        <f t="shared" si="169"/>
        <v>-9.3734040463563248E-2</v>
      </c>
      <c r="U70" s="145">
        <f t="shared" si="169"/>
        <v>-4.7134894091415615E-2</v>
      </c>
      <c r="V70" s="264">
        <f t="shared" si="169"/>
        <v>-5.8150048599651852E-2</v>
      </c>
      <c r="W70" s="145">
        <f t="shared" si="169"/>
        <v>-0.223934198962606</v>
      </c>
      <c r="X70" s="145">
        <f t="shared" si="169"/>
        <v>-0.1011097410604192</v>
      </c>
      <c r="Y70" s="342">
        <f t="shared" si="169"/>
        <v>-0.25653474359530104</v>
      </c>
    </row>
    <row r="71" spans="2:25">
      <c r="B71" s="156" t="s">
        <v>29</v>
      </c>
      <c r="C71" s="158">
        <f>IFERROR(C69/C$66,"n/a")</f>
        <v>0.3124934106483922</v>
      </c>
      <c r="D71" s="158">
        <f t="shared" ref="D71:Q71" si="170">IFERROR(D69/D$66,"n/a")</f>
        <v>0.33313593406864561</v>
      </c>
      <c r="E71" s="158">
        <f t="shared" si="170"/>
        <v>0.34984886954419059</v>
      </c>
      <c r="F71" s="158">
        <f t="shared" si="170"/>
        <v>0.33313853033844903</v>
      </c>
      <c r="G71" s="270">
        <f t="shared" si="170"/>
        <v>0.33255851939338354</v>
      </c>
      <c r="H71" s="158">
        <f t="shared" si="170"/>
        <v>0.32434680023981283</v>
      </c>
      <c r="I71" s="158">
        <f t="shared" si="170"/>
        <v>0.34245776489715135</v>
      </c>
      <c r="J71" s="158">
        <f t="shared" si="170"/>
        <v>0.33967395866561456</v>
      </c>
      <c r="K71" s="158">
        <f t="shared" si="170"/>
        <v>0.28365985460562221</v>
      </c>
      <c r="L71" s="270">
        <f t="shared" si="170"/>
        <v>0.32268359230690485</v>
      </c>
      <c r="M71" s="158">
        <f t="shared" si="170"/>
        <v>0.29232633655982476</v>
      </c>
      <c r="N71" s="158">
        <f t="shared" si="170"/>
        <v>0.35187219332536429</v>
      </c>
      <c r="O71" s="158">
        <f t="shared" si="170"/>
        <v>0.37543140320344531</v>
      </c>
      <c r="P71" s="158">
        <f t="shared" si="170"/>
        <v>0.34886434349719969</v>
      </c>
      <c r="Q71" s="270">
        <f t="shared" si="170"/>
        <v>0.34247206320083917</v>
      </c>
      <c r="R71" s="158">
        <f t="shared" ref="R71:S71" si="171">IFERROR(R69/R$66,"n/a")</f>
        <v>0.29713186942226399</v>
      </c>
      <c r="S71" s="158">
        <f t="shared" si="171"/>
        <v>0.2730479843077554</v>
      </c>
      <c r="T71" s="158">
        <f t="shared" ref="T71:V71" si="172">IFERROR(T69/T$66,"n/a")</f>
        <v>0.32997668464190183</v>
      </c>
      <c r="U71" s="158">
        <f t="shared" si="172"/>
        <v>0.32023499085813628</v>
      </c>
      <c r="V71" s="270">
        <f t="shared" si="172"/>
        <v>0.30516077765042349</v>
      </c>
      <c r="W71" s="158">
        <f t="shared" ref="W71:X71" si="173">IFERROR(W69/W$66,"n/a")</f>
        <v>0.21570347805742016</v>
      </c>
      <c r="X71" s="158">
        <f t="shared" si="173"/>
        <v>0.22696139476961394</v>
      </c>
      <c r="Y71" s="349">
        <f t="shared" ref="Y71" si="174">IFERROR(Y69/Y$66,"n/a")</f>
        <v>0.22923628003956267</v>
      </c>
    </row>
    <row r="72" spans="2:25">
      <c r="B72" s="10"/>
      <c r="C72" s="60"/>
      <c r="D72" s="60"/>
      <c r="E72" s="60"/>
      <c r="F72" s="60"/>
      <c r="G72" s="133"/>
      <c r="H72" s="60"/>
      <c r="I72" s="60"/>
      <c r="J72" s="60"/>
      <c r="K72" s="60"/>
      <c r="L72" s="133"/>
      <c r="M72" s="60"/>
      <c r="N72" s="60"/>
      <c r="O72" s="60"/>
      <c r="P72" s="60"/>
      <c r="Q72" s="133"/>
      <c r="R72" s="60"/>
      <c r="S72" s="60"/>
      <c r="T72" s="60"/>
      <c r="U72" s="60"/>
      <c r="V72" s="133"/>
      <c r="W72" s="60"/>
      <c r="X72" s="60"/>
      <c r="Y72" s="60"/>
    </row>
    <row r="73" spans="2:25">
      <c r="B73" s="151" t="s">
        <v>132</v>
      </c>
      <c r="C73" s="153">
        <f>+'Adjusted EBITDA by Segment'!$E$30</f>
        <v>4.1740000000000004</v>
      </c>
      <c r="D73" s="153">
        <f>+'Adjusted EBITDA by Segment'!$E$62</f>
        <v>5.6540000000000008</v>
      </c>
      <c r="E73" s="153">
        <f>+'Adjusted EBITDA by Segment'!$E$94</f>
        <v>6.8810000000000002</v>
      </c>
      <c r="F73" s="153">
        <f>+'Adjusted EBITDA by Segment'!$E$126</f>
        <v>6.7430000000000012</v>
      </c>
      <c r="G73" s="152">
        <f>SUM(C73:F73)</f>
        <v>23.452000000000005</v>
      </c>
      <c r="H73" s="153">
        <f>+'Adjusted EBITDA by Segment'!$E$190</f>
        <v>7.5990000000000002</v>
      </c>
      <c r="I73" s="153">
        <f>+'Adjusted EBITDA by Segment'!$E$222</f>
        <v>10.936</v>
      </c>
      <c r="J73" s="153">
        <f>+'Adjusted EBITDA by Segment'!$E$254</f>
        <v>11.778</v>
      </c>
      <c r="K73" s="153">
        <f>+'Adjusted EBITDA by Segment'!$E$286</f>
        <v>9.6510000000000016</v>
      </c>
      <c r="L73" s="152">
        <f>SUM(H73:K73)</f>
        <v>39.964000000000006</v>
      </c>
      <c r="M73" s="153">
        <f>+'Adjusted EBITDA by Segment'!$E$350</f>
        <v>7.0220000000000011</v>
      </c>
      <c r="N73" s="153">
        <f>+'Adjusted EBITDA by Segment'!$E$382</f>
        <v>9.8230000000000004</v>
      </c>
      <c r="O73" s="153">
        <f>+'Adjusted EBITDA by Segment'!$E$414</f>
        <v>13.242000000000001</v>
      </c>
      <c r="P73" s="153">
        <f>'Adjusted EBITDA by Segment'!E$447</f>
        <v>12.696999999999997</v>
      </c>
      <c r="Q73" s="152">
        <f>SUM(M73:P73)</f>
        <v>42.783999999999999</v>
      </c>
      <c r="R73" s="153">
        <f>'Adjusted EBITDA by Segment'!E511</f>
        <v>11.759000000000002</v>
      </c>
      <c r="S73" s="153">
        <f>'Adjusted EBITDA by Segment'!E543</f>
        <v>10.953999999999999</v>
      </c>
      <c r="T73" s="153">
        <f>'Adjusted EBITDA by Segment'!E575</f>
        <v>16.116999999999997</v>
      </c>
      <c r="U73" s="153">
        <f>'Adjusted EBITDA by Segment'!E609</f>
        <v>13.994000000000002</v>
      </c>
      <c r="V73" s="152">
        <f>SUM(R73:U73)</f>
        <v>52.823999999999998</v>
      </c>
      <c r="W73" s="153">
        <f>'Adjusted EBITDA by Segment'!E679</f>
        <v>7.0049980545999686</v>
      </c>
      <c r="X73" s="153">
        <f>'Adjusted EBITDA by Segment'!E713</f>
        <v>7.8740000000000006</v>
      </c>
      <c r="Y73" s="341">
        <f>'Adjusted EBITDA by Segment'!E746</f>
        <v>9.6180000000000003</v>
      </c>
    </row>
    <row r="74" spans="2:25">
      <c r="B74" s="157" t="s">
        <v>10</v>
      </c>
      <c r="C74" s="145" t="s">
        <v>31</v>
      </c>
      <c r="D74" s="145" t="s">
        <v>31</v>
      </c>
      <c r="E74" s="145" t="s">
        <v>31</v>
      </c>
      <c r="F74" s="145" t="s">
        <v>31</v>
      </c>
      <c r="G74" s="264" t="s">
        <v>31</v>
      </c>
      <c r="H74" s="145">
        <f t="shared" ref="H74" si="175">IFERROR((H73-C73)/ABS(C73),"n/a")</f>
        <v>0.82055582175371333</v>
      </c>
      <c r="I74" s="145">
        <f t="shared" ref="I74" si="176">IFERROR((I73-D73)/ABS(D73),"n/a")</f>
        <v>0.93420587194906235</v>
      </c>
      <c r="J74" s="145">
        <f t="shared" ref="J74" si="177">IFERROR((J73-E73)/ABS(E73),"n/a")</f>
        <v>0.71166981543380325</v>
      </c>
      <c r="K74" s="145">
        <f t="shared" ref="K74" si="178">IFERROR((K73-F73)/ABS(F73),"n/a")</f>
        <v>0.43126204953284886</v>
      </c>
      <c r="L74" s="264">
        <f t="shared" ref="L74" si="179">IFERROR((L73-G73)/ABS(G73),"n/a")</f>
        <v>0.70407641139348442</v>
      </c>
      <c r="M74" s="145">
        <f t="shared" ref="M74" si="180">IFERROR((M73-H73)/ABS(H73),"n/a")</f>
        <v>-7.5931043558362818E-2</v>
      </c>
      <c r="N74" s="145">
        <f t="shared" ref="N74" si="181">IFERROR((N73-I73)/ABS(I73),"n/a")</f>
        <v>-0.10177395757132403</v>
      </c>
      <c r="O74" s="145">
        <f t="shared" ref="O74" si="182">IFERROR((O73-J73)/ABS(J73),"n/a")</f>
        <v>0.12429954151808459</v>
      </c>
      <c r="P74" s="145">
        <f t="shared" ref="P74:Y74" si="183">IFERROR((P73-K73)/ABS(K73),"n/a")</f>
        <v>0.3156149621800845</v>
      </c>
      <c r="Q74" s="264">
        <f t="shared" si="183"/>
        <v>7.0563507156440622E-2</v>
      </c>
      <c r="R74" s="145">
        <f t="shared" si="183"/>
        <v>0.67459413272571922</v>
      </c>
      <c r="S74" s="145">
        <f t="shared" si="183"/>
        <v>0.11513794156571296</v>
      </c>
      <c r="T74" s="145">
        <f t="shared" si="183"/>
        <v>0.21711221869808159</v>
      </c>
      <c r="U74" s="145">
        <f t="shared" si="183"/>
        <v>0.10215011420020512</v>
      </c>
      <c r="V74" s="264">
        <f t="shared" si="183"/>
        <v>0.23466716529543755</v>
      </c>
      <c r="W74" s="145">
        <f t="shared" si="183"/>
        <v>-0.4042862441874337</v>
      </c>
      <c r="X74" s="145">
        <f t="shared" si="183"/>
        <v>-0.28117582618221643</v>
      </c>
      <c r="Y74" s="342">
        <f t="shared" si="183"/>
        <v>-0.40323881615685292</v>
      </c>
    </row>
    <row r="75" spans="2:25">
      <c r="B75" s="156" t="s">
        <v>29</v>
      </c>
      <c r="C75" s="158">
        <f t="shared" ref="C75:N75" si="184">IFERROR(C73/C66,"n/a")</f>
        <v>0.11001581444385874</v>
      </c>
      <c r="D75" s="158">
        <f t="shared" si="184"/>
        <v>0.13951193031805958</v>
      </c>
      <c r="E75" s="158">
        <f t="shared" si="184"/>
        <v>0.16638858662797729</v>
      </c>
      <c r="F75" s="158">
        <f t="shared" si="184"/>
        <v>0.17133346884846024</v>
      </c>
      <c r="G75" s="270">
        <f t="shared" si="184"/>
        <v>0.14733191772732415</v>
      </c>
      <c r="H75" s="158">
        <f t="shared" si="184"/>
        <v>0.14696269363915912</v>
      </c>
      <c r="I75" s="158">
        <f t="shared" si="184"/>
        <v>0.19325652081713438</v>
      </c>
      <c r="J75" s="158">
        <f t="shared" si="184"/>
        <v>0.19774020784715343</v>
      </c>
      <c r="K75" s="158">
        <f t="shared" si="184"/>
        <v>0.16987907271479119</v>
      </c>
      <c r="L75" s="270">
        <f t="shared" si="184"/>
        <v>0.17787945822521134</v>
      </c>
      <c r="M75" s="158">
        <f t="shared" si="184"/>
        <v>0.10909994872830665</v>
      </c>
      <c r="N75" s="158">
        <f t="shared" si="184"/>
        <v>0.15867605724808581</v>
      </c>
      <c r="O75" s="158">
        <f t="shared" ref="O75:R75" si="185">IFERROR(O73/O66,"n/a")</f>
        <v>0.19530397333411992</v>
      </c>
      <c r="P75" s="158">
        <f t="shared" si="185"/>
        <v>0.19752644679527065</v>
      </c>
      <c r="Q75" s="270">
        <f t="shared" si="185"/>
        <v>0.16560415868334166</v>
      </c>
      <c r="R75" s="158">
        <f t="shared" si="185"/>
        <v>0.17260157350868954</v>
      </c>
      <c r="S75" s="158">
        <f t="shared" ref="S75:T75" si="186">IFERROR(S73/S66,"n/a")</f>
        <v>0.16034780572064292</v>
      </c>
      <c r="T75" s="158">
        <f t="shared" si="186"/>
        <v>0.23053596715824401</v>
      </c>
      <c r="U75" s="158">
        <f t="shared" ref="U75:V75" si="187">IFERROR(U73/U66,"n/a")</f>
        <v>0.20972334622186256</v>
      </c>
      <c r="V75" s="270">
        <f t="shared" si="187"/>
        <v>0.19343852877738676</v>
      </c>
      <c r="W75" s="158">
        <f t="shared" ref="W75:X75" si="188">IFERROR(W73/W66,"n/a")</f>
        <v>9.618154432315866E-2</v>
      </c>
      <c r="X75" s="158">
        <f t="shared" si="188"/>
        <v>0.10658400563105745</v>
      </c>
      <c r="Y75" s="349">
        <f t="shared" ref="Y75" si="189">IFERROR(Y73/Y66,"n/a")</f>
        <v>0.12855195273864578</v>
      </c>
    </row>
    <row r="76" spans="2:25">
      <c r="B76" s="239"/>
      <c r="C76" s="240"/>
      <c r="D76" s="240"/>
      <c r="E76" s="240"/>
      <c r="F76" s="240"/>
      <c r="G76" s="271"/>
      <c r="H76" s="240"/>
      <c r="I76" s="240"/>
      <c r="J76" s="240"/>
      <c r="K76" s="240"/>
      <c r="L76" s="271"/>
      <c r="M76" s="240"/>
      <c r="N76" s="240"/>
      <c r="O76" s="240"/>
      <c r="P76" s="240"/>
      <c r="Q76" s="271"/>
      <c r="R76" s="240"/>
      <c r="S76" s="240"/>
      <c r="T76" s="240"/>
      <c r="U76" s="240"/>
      <c r="V76" s="271"/>
      <c r="W76" s="240"/>
      <c r="X76" s="240"/>
      <c r="Y76" s="240"/>
    </row>
    <row r="77" spans="2:25">
      <c r="B77" s="151" t="s">
        <v>148</v>
      </c>
      <c r="C77" s="153">
        <f>'Adjusted EBITDA by Segment'!$E$35</f>
        <v>-3.5999999999999588E-2</v>
      </c>
      <c r="D77" s="153">
        <f>'Adjusted EBITDA by Segment'!$E$67</f>
        <v>1.7310000000000008</v>
      </c>
      <c r="E77" s="153">
        <f>'Adjusted EBITDA by Segment'!$E$99</f>
        <v>2.4610000000000003</v>
      </c>
      <c r="F77" s="153">
        <f>'Adjusted EBITDA by Segment'!$E$131</f>
        <v>2.080000000000001</v>
      </c>
      <c r="G77" s="152">
        <f>SUM(C77:F77)</f>
        <v>6.2360000000000024</v>
      </c>
      <c r="H77" s="153">
        <f>'Adjusted EBITDA by Segment'!$E$195</f>
        <v>2.8780000000000001</v>
      </c>
      <c r="I77" s="153">
        <f>'Adjusted EBITDA by Segment'!$E$227</f>
        <v>5.6449999999999996</v>
      </c>
      <c r="J77" s="153">
        <f>'Adjusted EBITDA by Segment'!$E$259</f>
        <v>5.471000000000001</v>
      </c>
      <c r="K77" s="153">
        <f>'Adjusted EBITDA by Segment'!$E$291</f>
        <v>2.8130000000000015</v>
      </c>
      <c r="L77" s="152">
        <f>SUM(H77:K77)</f>
        <v>16.807000000000002</v>
      </c>
      <c r="M77" s="153">
        <f>'Adjusted EBITDA by Segment'!$E$355</f>
        <v>-0.32199999999999918</v>
      </c>
      <c r="N77" s="153">
        <f>'Adjusted EBITDA by Segment'!$E$387</f>
        <v>2.1930000000000005</v>
      </c>
      <c r="O77" s="153">
        <f>'Adjusted EBITDA by Segment'!$E$419</f>
        <v>5.1500000000000021</v>
      </c>
      <c r="P77" s="153">
        <f>'Adjusted EBITDA by Segment'!$E$452</f>
        <v>2.6489999999999974</v>
      </c>
      <c r="Q77" s="152">
        <f>SUM(M77:P77)</f>
        <v>9.6700000000000017</v>
      </c>
      <c r="R77" s="153">
        <f>'Adjusted EBITDA by Segment'!E516</f>
        <v>2.1370000000000022</v>
      </c>
      <c r="S77" s="153">
        <f>'Adjusted EBITDA by Segment'!E548</f>
        <v>1.9639999999999986</v>
      </c>
      <c r="T77" s="153">
        <f>'Adjusted EBITDA by Segment'!E580</f>
        <v>5.8259999999999987</v>
      </c>
      <c r="U77" s="153">
        <f>'Adjusted EBITDA by Segment'!E614</f>
        <v>2.9540000000000024</v>
      </c>
      <c r="V77" s="152">
        <f>SUM(R77:U77)</f>
        <v>12.881000000000002</v>
      </c>
      <c r="W77" s="153">
        <f>'Adjusted EBITDA by Segment'!E684</f>
        <v>-5.7173461600000275</v>
      </c>
      <c r="X77" s="153">
        <f>'Adjusted EBITDA by Segment'!E718</f>
        <v>-5.7460000000000004</v>
      </c>
      <c r="Y77" s="341">
        <f>'Adjusted EBITDA by Segment'!E751</f>
        <v>-4.0080000000000009</v>
      </c>
    </row>
    <row r="78" spans="2:25">
      <c r="B78" s="157" t="s">
        <v>10</v>
      </c>
      <c r="C78" s="145" t="s">
        <v>31</v>
      </c>
      <c r="D78" s="145" t="s">
        <v>31</v>
      </c>
      <c r="E78" s="145" t="s">
        <v>31</v>
      </c>
      <c r="F78" s="145" t="s">
        <v>31</v>
      </c>
      <c r="G78" s="264" t="s">
        <v>31</v>
      </c>
      <c r="H78" s="145">
        <f t="shared" ref="H78" si="190">IFERROR((H77-C77)/ABS(C77),"n/a")</f>
        <v>80.944444444445367</v>
      </c>
      <c r="I78" s="145">
        <f t="shared" ref="I78" si="191">IFERROR((I77-D77)/ABS(D77),"n/a")</f>
        <v>2.2611207394569597</v>
      </c>
      <c r="J78" s="145">
        <f t="shared" ref="J78" si="192">IFERROR((J77-E77)/ABS(E77),"n/a")</f>
        <v>1.2230800487606666</v>
      </c>
      <c r="K78" s="145">
        <f t="shared" ref="K78" si="193">IFERROR((K77-F77)/ABS(F77),"n/a")</f>
        <v>0.35240384615384623</v>
      </c>
      <c r="L78" s="264">
        <f t="shared" ref="L78" si="194">IFERROR((L77-G77)/ABS(G77),"n/a")</f>
        <v>1.6951571520205253</v>
      </c>
      <c r="M78" s="145" t="s">
        <v>188</v>
      </c>
      <c r="N78" s="145">
        <f t="shared" ref="N78" si="195">IFERROR((N77-I77)/ABS(I77),"n/a")</f>
        <v>-0.61151461470327717</v>
      </c>
      <c r="O78" s="145">
        <f t="shared" ref="O78" si="196">IFERROR((O77-J77)/ABS(J77),"n/a")</f>
        <v>-5.867300310729278E-2</v>
      </c>
      <c r="P78" s="145">
        <f t="shared" ref="P78:V78" si="197">IFERROR((P77-K77)/ABS(K77),"n/a")</f>
        <v>-5.830074653395096E-2</v>
      </c>
      <c r="Q78" s="264">
        <f t="shared" ref="Q78" si="198">IFERROR((Q77-L77)/ABS(L77),"n/a")</f>
        <v>-0.42464449336585941</v>
      </c>
      <c r="R78" s="145" t="s">
        <v>188</v>
      </c>
      <c r="S78" s="145">
        <f t="shared" si="197"/>
        <v>-0.10442316461468391</v>
      </c>
      <c r="T78" s="145">
        <f t="shared" si="197"/>
        <v>0.13126213592232938</v>
      </c>
      <c r="U78" s="145">
        <f t="shared" si="197"/>
        <v>0.11513778784447164</v>
      </c>
      <c r="V78" s="264">
        <f t="shared" si="197"/>
        <v>0.33205791106514992</v>
      </c>
      <c r="W78" s="145" t="s">
        <v>188</v>
      </c>
      <c r="X78" s="145" t="s">
        <v>188</v>
      </c>
      <c r="Y78" s="342" t="s">
        <v>188</v>
      </c>
    </row>
    <row r="79" spans="2:25">
      <c r="B79" s="156" t="s">
        <v>29</v>
      </c>
      <c r="C79" s="158">
        <f t="shared" ref="C79:V79" si="199">IFERROR(C77/C66,"n/a")</f>
        <v>-9.4886663152344728E-4</v>
      </c>
      <c r="D79" s="158">
        <f t="shared" si="199"/>
        <v>4.2712265896809549E-2</v>
      </c>
      <c r="E79" s="158">
        <f t="shared" si="199"/>
        <v>5.95091282795309E-2</v>
      </c>
      <c r="F79" s="158">
        <f t="shared" si="199"/>
        <v>5.285089948165466E-2</v>
      </c>
      <c r="G79" s="270">
        <f t="shared" si="199"/>
        <v>3.9176268077246869E-2</v>
      </c>
      <c r="H79" s="158">
        <f t="shared" si="199"/>
        <v>5.5659775272206856E-2</v>
      </c>
      <c r="I79" s="158">
        <f t="shared" si="199"/>
        <v>9.9756132042129061E-2</v>
      </c>
      <c r="J79" s="158">
        <f t="shared" si="199"/>
        <v>9.1852324429595567E-2</v>
      </c>
      <c r="K79" s="158">
        <f t="shared" si="199"/>
        <v>4.9515058703420135E-2</v>
      </c>
      <c r="L79" s="270">
        <f t="shared" si="199"/>
        <v>7.4807828405342974E-2</v>
      </c>
      <c r="M79" s="158">
        <f t="shared" si="199"/>
        <v>-5.0028743222037377E-3</v>
      </c>
      <c r="N79" s="158">
        <f t="shared" si="199"/>
        <v>3.5424676121862189E-2</v>
      </c>
      <c r="O79" s="158">
        <f t="shared" si="199"/>
        <v>7.5956461461313851E-2</v>
      </c>
      <c r="P79" s="158">
        <f t="shared" si="199"/>
        <v>4.1210329807093923E-2</v>
      </c>
      <c r="Q79" s="270">
        <f t="shared" si="199"/>
        <v>3.7429698356112429E-2</v>
      </c>
      <c r="R79" s="158">
        <f t="shared" si="199"/>
        <v>3.1367426021606422E-2</v>
      </c>
      <c r="S79" s="158">
        <f t="shared" si="199"/>
        <v>2.8749597447082571E-2</v>
      </c>
      <c r="T79" s="158">
        <f t="shared" si="199"/>
        <v>8.3334525325056127E-2</v>
      </c>
      <c r="U79" s="158">
        <f t="shared" si="199"/>
        <v>4.4270599166741635E-2</v>
      </c>
      <c r="V79" s="270">
        <f t="shared" si="199"/>
        <v>4.7169500400982875E-2</v>
      </c>
      <c r="W79" s="158">
        <f t="shared" ref="W79:X79" si="200">IFERROR(W77/W66,"n/a")</f>
        <v>-7.8501546868778777E-2</v>
      </c>
      <c r="X79" s="158">
        <f t="shared" si="200"/>
        <v>-7.7778980995181116E-2</v>
      </c>
      <c r="Y79" s="349">
        <f t="shared" ref="Y79" si="201">IFERROR(Y77/Y66,"n/a")</f>
        <v>-5.3569996524900437E-2</v>
      </c>
    </row>
    <row r="80" spans="2:25">
      <c r="B80" s="232"/>
      <c r="C80" s="160"/>
      <c r="D80" s="160"/>
      <c r="E80" s="160"/>
      <c r="F80" s="160"/>
      <c r="G80" s="273"/>
      <c r="H80" s="160"/>
      <c r="I80" s="160"/>
      <c r="J80" s="160"/>
      <c r="K80" s="160"/>
      <c r="L80" s="273"/>
      <c r="M80" s="160"/>
      <c r="N80" s="160"/>
      <c r="O80" s="160"/>
      <c r="P80" s="160"/>
      <c r="Q80" s="273"/>
      <c r="R80" s="160"/>
      <c r="S80" s="160"/>
      <c r="T80" s="160"/>
      <c r="U80" s="160"/>
      <c r="V80" s="273"/>
      <c r="W80" s="160"/>
      <c r="X80" s="160"/>
      <c r="Y80" s="160"/>
    </row>
    <row r="81" spans="2:25">
      <c r="B81" s="203" t="s">
        <v>150</v>
      </c>
      <c r="C81" s="159">
        <v>6.1239999999999997</v>
      </c>
      <c r="D81" s="159">
        <v>5.9710000000000001</v>
      </c>
      <c r="E81" s="159">
        <v>8.2579999999999991</v>
      </c>
      <c r="F81" s="159">
        <v>10.079000000000001</v>
      </c>
      <c r="G81" s="155">
        <v>30.432493339999994</v>
      </c>
      <c r="H81" s="159">
        <v>8.8049999999999997</v>
      </c>
      <c r="I81" s="159">
        <v>10.933999999999999</v>
      </c>
      <c r="J81" s="159">
        <v>12.109</v>
      </c>
      <c r="K81" s="159">
        <v>10.555999999999999</v>
      </c>
      <c r="L81" s="155">
        <v>42.404045799999999</v>
      </c>
      <c r="M81" s="159">
        <v>8.1750000000000007</v>
      </c>
      <c r="N81" s="159">
        <v>12.851000000000001</v>
      </c>
      <c r="O81" s="159">
        <v>10.234999999999999</v>
      </c>
      <c r="P81" s="159">
        <v>12.18</v>
      </c>
      <c r="Q81" s="155">
        <v>43.442611239999998</v>
      </c>
      <c r="R81" s="159">
        <v>10.173999999999999</v>
      </c>
      <c r="S81" s="159">
        <v>8.1639999999999997</v>
      </c>
      <c r="T81" s="159">
        <v>9.2910000000000004</v>
      </c>
      <c r="U81" s="159">
        <v>11.530999999999995</v>
      </c>
      <c r="V81" s="155">
        <f>SUM(R81:U81)</f>
        <v>39.159999999999997</v>
      </c>
      <c r="W81" s="159">
        <v>3.496</v>
      </c>
      <c r="X81" s="159">
        <v>1.8979999999999999</v>
      </c>
      <c r="Y81" s="343">
        <v>2.2749999999999999</v>
      </c>
    </row>
    <row r="82" spans="2:25">
      <c r="B82" s="284" t="s">
        <v>149</v>
      </c>
      <c r="C82" s="285">
        <f t="shared" ref="C82:V82" si="202">C81/C66</f>
        <v>0.16141275698471272</v>
      </c>
      <c r="D82" s="285">
        <f t="shared" si="202"/>
        <v>0.14733387618131122</v>
      </c>
      <c r="E82" s="285">
        <f t="shared" si="202"/>
        <v>0.19968564865191632</v>
      </c>
      <c r="F82" s="285">
        <f t="shared" si="202"/>
        <v>0.2560981807094217</v>
      </c>
      <c r="G82" s="286">
        <f t="shared" si="202"/>
        <v>0.19118529784266666</v>
      </c>
      <c r="H82" s="285">
        <f t="shared" si="202"/>
        <v>0.17028642156767942</v>
      </c>
      <c r="I82" s="285">
        <f t="shared" si="202"/>
        <v>0.19322117763483423</v>
      </c>
      <c r="J82" s="285">
        <f t="shared" si="202"/>
        <v>0.20329734902540167</v>
      </c>
      <c r="K82" s="285">
        <f t="shared" si="202"/>
        <v>0.18580908626850431</v>
      </c>
      <c r="L82" s="286">
        <f t="shared" si="202"/>
        <v>0.18874008341159659</v>
      </c>
      <c r="M82" s="285">
        <f t="shared" si="202"/>
        <v>0.12701396765222256</v>
      </c>
      <c r="N82" s="285">
        <f t="shared" si="202"/>
        <v>0.20758892514457405</v>
      </c>
      <c r="O82" s="285">
        <f t="shared" si="202"/>
        <v>0.15095424913719357</v>
      </c>
      <c r="P82" s="285">
        <f t="shared" si="202"/>
        <v>0.18948350964530181</v>
      </c>
      <c r="Q82" s="286">
        <f t="shared" si="202"/>
        <v>0.16815344720941663</v>
      </c>
      <c r="R82" s="285">
        <f t="shared" si="202"/>
        <v>0.1493365429779239</v>
      </c>
      <c r="S82" s="285">
        <f t="shared" si="202"/>
        <v>0.11950698246333109</v>
      </c>
      <c r="T82" s="285">
        <f t="shared" si="202"/>
        <v>0.13289754115947419</v>
      </c>
      <c r="U82" s="285">
        <f t="shared" si="202"/>
        <v>0.17281119803374989</v>
      </c>
      <c r="V82" s="286">
        <f t="shared" si="202"/>
        <v>0.14340172624039196</v>
      </c>
      <c r="W82" s="285">
        <f t="shared" ref="W82:X82" si="203">W81/W66</f>
        <v>4.8001537806703187E-2</v>
      </c>
      <c r="X82" s="162">
        <f t="shared" si="203"/>
        <v>2.569169960474308E-2</v>
      </c>
      <c r="Y82" s="347">
        <f t="shared" ref="Y82" si="204">Y81/Y66</f>
        <v>3.0407121280975166E-2</v>
      </c>
    </row>
    <row r="83" spans="2:25">
      <c r="B83" s="232"/>
      <c r="C83" s="160"/>
      <c r="D83" s="160"/>
      <c r="E83" s="160"/>
      <c r="F83" s="160"/>
      <c r="G83" s="273"/>
      <c r="H83" s="160"/>
      <c r="I83" s="160"/>
      <c r="J83" s="160"/>
      <c r="K83" s="160"/>
      <c r="L83" s="273"/>
      <c r="M83" s="160"/>
      <c r="N83" s="160"/>
      <c r="O83" s="160"/>
      <c r="P83" s="160"/>
      <c r="Q83" s="273"/>
      <c r="R83" s="160"/>
      <c r="S83" s="160"/>
      <c r="T83" s="160"/>
      <c r="U83" s="160"/>
      <c r="V83" s="273"/>
      <c r="W83" s="160"/>
      <c r="X83" s="160"/>
      <c r="Y83" s="160"/>
    </row>
    <row r="84" spans="2:25">
      <c r="B84" s="10"/>
      <c r="C84" s="174"/>
      <c r="D84" s="60"/>
      <c r="E84" s="60"/>
      <c r="F84" s="60"/>
      <c r="G84" s="133"/>
      <c r="H84" s="174"/>
      <c r="I84" s="60"/>
      <c r="J84" s="60"/>
      <c r="K84" s="60"/>
      <c r="L84" s="133"/>
      <c r="M84" s="174"/>
      <c r="N84" s="174"/>
      <c r="O84" s="60"/>
      <c r="P84" s="60"/>
      <c r="Q84" s="133"/>
      <c r="R84" s="174"/>
      <c r="S84" s="174"/>
      <c r="T84" s="174"/>
      <c r="U84" s="174"/>
      <c r="V84" s="133"/>
      <c r="W84" s="174"/>
      <c r="X84" s="174"/>
      <c r="Y84" s="174"/>
    </row>
    <row r="85" spans="2:25" ht="15.75">
      <c r="B85" s="164" t="s">
        <v>7</v>
      </c>
      <c r="C85" s="165"/>
      <c r="D85" s="165"/>
      <c r="E85" s="165"/>
      <c r="F85" s="165"/>
      <c r="G85" s="64"/>
      <c r="H85" s="165"/>
      <c r="I85" s="165"/>
      <c r="J85" s="165"/>
      <c r="K85" s="165"/>
      <c r="L85" s="64"/>
      <c r="M85" s="165"/>
      <c r="N85" s="323"/>
      <c r="O85" s="165"/>
      <c r="P85" s="165"/>
      <c r="Q85" s="64"/>
      <c r="R85" s="318"/>
      <c r="S85" s="324"/>
      <c r="T85" s="329"/>
      <c r="U85" s="329"/>
      <c r="V85" s="64"/>
      <c r="W85" s="335"/>
      <c r="X85" s="337"/>
      <c r="Y85" s="346"/>
    </row>
    <row r="86" spans="2:25" s="15" customFormat="1">
      <c r="B86" s="101" t="s">
        <v>12</v>
      </c>
      <c r="C86" s="168">
        <v>-2.4820000000000002</v>
      </c>
      <c r="D86" s="168">
        <v>-4.056</v>
      </c>
      <c r="E86" s="168">
        <v>-3.1659999999999999</v>
      </c>
      <c r="F86" s="168">
        <v>-4.2779999999999987</v>
      </c>
      <c r="G86" s="278">
        <f>SUM(C86:F86)</f>
        <v>-13.981999999999999</v>
      </c>
      <c r="H86" s="168">
        <v>-4.3129999999999997</v>
      </c>
      <c r="I86" s="168">
        <v>-4.8369999999999997</v>
      </c>
      <c r="J86" s="168">
        <v>-5.774</v>
      </c>
      <c r="K86" s="168">
        <v>-5.8440000000000003</v>
      </c>
      <c r="L86" s="278">
        <f>SUM(H86:K86)</f>
        <v>-20.768000000000001</v>
      </c>
      <c r="M86" s="168">
        <v>-6.1</v>
      </c>
      <c r="N86" s="168">
        <v>-6.7320000000000002</v>
      </c>
      <c r="O86" s="168">
        <v>-6.6660000000000004</v>
      </c>
      <c r="P86" s="168">
        <v>-6.847999999999999</v>
      </c>
      <c r="Q86" s="278">
        <f>SUM(M86:P86)</f>
        <v>-26.346</v>
      </c>
      <c r="R86" s="168">
        <v>-7.4980000000000002</v>
      </c>
      <c r="S86" s="168">
        <v>-8.4450000000000003</v>
      </c>
      <c r="T86" s="168">
        <v>-9.2119999999999997</v>
      </c>
      <c r="U86" s="168">
        <v>-9.909353270000004</v>
      </c>
      <c r="V86" s="278">
        <f>SUM(R86:U86)</f>
        <v>-35.064353270000005</v>
      </c>
      <c r="W86" s="168">
        <v>-10.36450593</v>
      </c>
      <c r="X86" s="168">
        <v>-10.335000000000001</v>
      </c>
      <c r="Y86" s="168">
        <v>-9.65</v>
      </c>
    </row>
    <row r="87" spans="2:25">
      <c r="B87" s="10"/>
      <c r="C87" s="60"/>
      <c r="D87" s="60"/>
      <c r="E87" s="60"/>
      <c r="F87" s="60"/>
      <c r="G87" s="133"/>
      <c r="H87" s="60"/>
      <c r="I87" s="60"/>
      <c r="J87" s="60"/>
      <c r="K87" s="60"/>
      <c r="L87" s="133"/>
      <c r="M87" s="60"/>
      <c r="N87" s="60"/>
      <c r="O87" s="60"/>
      <c r="P87" s="60"/>
      <c r="Q87" s="133"/>
      <c r="R87" s="60"/>
      <c r="S87" s="60"/>
      <c r="T87" s="60"/>
      <c r="U87" s="60"/>
      <c r="V87" s="133"/>
      <c r="W87" s="60"/>
      <c r="X87" s="60"/>
      <c r="Y87" s="60"/>
    </row>
    <row r="88" spans="2:25">
      <c r="B88" s="151" t="s">
        <v>161</v>
      </c>
      <c r="C88" s="153">
        <f>'Adjusted EBITDA by Segment'!$F$20</f>
        <v>-5.3500000000000014</v>
      </c>
      <c r="D88" s="153">
        <f>'Adjusted EBITDA by Segment'!$F$52</f>
        <v>-6.6620000000000035</v>
      </c>
      <c r="E88" s="153">
        <f>'Adjusted EBITDA by Segment'!$F$84</f>
        <v>-10.784999999999991</v>
      </c>
      <c r="F88" s="153">
        <f>'Adjusted EBITDA by Segment'!$F$116</f>
        <v>-1.8639999999999217</v>
      </c>
      <c r="G88" s="152">
        <f>SUM(C88:F88)</f>
        <v>-24.66099999999992</v>
      </c>
      <c r="H88" s="153">
        <f>'Adjusted EBITDA by Segment'!$F$180</f>
        <v>-3.1759999999999931</v>
      </c>
      <c r="I88" s="153">
        <f>'Adjusted EBITDA by Segment'!$F$212</f>
        <v>-6.7000000000001059E-2</v>
      </c>
      <c r="J88" s="153">
        <f>'Adjusted EBITDA by Segment'!$F$244</f>
        <v>-3.4769999999999923</v>
      </c>
      <c r="K88" s="153">
        <f>'Adjusted EBITDA by Segment'!$F$276</f>
        <v>0.41500000000000536</v>
      </c>
      <c r="L88" s="152">
        <f>SUM(H88:K88)</f>
        <v>-6.3049999999999811</v>
      </c>
      <c r="M88" s="153">
        <f>'Adjusted EBITDA by Segment'!$F$340</f>
        <v>0.36500000000001176</v>
      </c>
      <c r="N88" s="153">
        <f>'Adjusted EBITDA by Segment'!$F$372</f>
        <v>-5.7629999999999946</v>
      </c>
      <c r="O88" s="153">
        <f>+'Adjusted EBITDA by Segment'!$F$404</f>
        <v>-7.9649999999999981</v>
      </c>
      <c r="P88" s="153">
        <f>+'Adjusted EBITDA by Segment'!$F$437</f>
        <v>-12.431999999999997</v>
      </c>
      <c r="Q88" s="152">
        <f>SUM(M88:P88)</f>
        <v>-25.79499999999998</v>
      </c>
      <c r="R88" s="153">
        <f>'Adjusted EBITDA by Segment'!F501</f>
        <v>-3.4440000000000008</v>
      </c>
      <c r="S88" s="153">
        <f>'Adjusted EBITDA by Segment'!F533</f>
        <v>-4.9749999999999917</v>
      </c>
      <c r="T88" s="153">
        <f>'Adjusted EBITDA by Segment'!F565</f>
        <v>-4.3139999999999912</v>
      </c>
      <c r="U88" s="153">
        <f>'Adjusted EBITDA by Segment'!F599</f>
        <v>-2.3240000000000016</v>
      </c>
      <c r="V88" s="152">
        <f>SUM(R88:U88)</f>
        <v>-15.056999999999986</v>
      </c>
      <c r="W88" s="153">
        <f>'Adjusted EBITDA by Segment'!F669</f>
        <v>-3.4307697569996769</v>
      </c>
      <c r="X88" s="153">
        <f>'Adjusted EBITDA by Segment'!F703</f>
        <v>-4.4230000000000054</v>
      </c>
      <c r="Y88" s="341">
        <f>'Adjusted EBITDA by Segment'!F736</f>
        <v>-2.9350000000000023</v>
      </c>
    </row>
    <row r="89" spans="2:25">
      <c r="B89" s="107" t="s">
        <v>1</v>
      </c>
      <c r="C89" s="145" t="s">
        <v>31</v>
      </c>
      <c r="D89" s="145" t="s">
        <v>31</v>
      </c>
      <c r="E89" s="145" t="s">
        <v>31</v>
      </c>
      <c r="F89" s="145" t="s">
        <v>31</v>
      </c>
      <c r="G89" s="264" t="s">
        <v>31</v>
      </c>
      <c r="H89" s="145">
        <f t="shared" ref="H89" si="205">IFERROR((H88-C88)/ABS(C88),"n/a")</f>
        <v>0.40635514018691732</v>
      </c>
      <c r="I89" s="145">
        <f t="shared" ref="I89" si="206">IFERROR((I88-D88)/ABS(D88),"n/a")</f>
        <v>0.98994296007205029</v>
      </c>
      <c r="J89" s="145">
        <f t="shared" ref="J89" si="207">IFERROR((J88-E88)/ABS(E88),"n/a")</f>
        <v>0.67760778859527171</v>
      </c>
      <c r="K89" s="145">
        <f t="shared" ref="K89" si="208">IFERROR((K88-F88)/ABS(F88),"n/a")</f>
        <v>1.2226394849785529</v>
      </c>
      <c r="L89" s="264">
        <f t="shared" ref="L89" si="209">IFERROR((L88-G88)/ABS(G88),"n/a")</f>
        <v>0.74433315761729035</v>
      </c>
      <c r="M89" s="145">
        <f t="shared" ref="M89" si="210">IFERROR((M88-H88)/ABS(H88),"n/a")</f>
        <v>1.1149244332493742</v>
      </c>
      <c r="N89" s="145">
        <f t="shared" ref="N89" si="211">IFERROR((N88-I88)/ABS(I88),"n/a")</f>
        <v>-85.014925373132883</v>
      </c>
      <c r="O89" s="145">
        <f t="shared" ref="O89" si="212">IFERROR((O88-J88)/ABS(J88),"n/a")</f>
        <v>-1.2907679033649744</v>
      </c>
      <c r="P89" s="145">
        <f t="shared" ref="P89" si="213">IFERROR((P88-K88)/ABS(K88),"n/a")</f>
        <v>-30.956626506023699</v>
      </c>
      <c r="Q89" s="264">
        <f t="shared" ref="Q89:Y89" si="214">IFERROR((Q88-L88)/ABS(L88),"n/a")</f>
        <v>-3.091197462331492</v>
      </c>
      <c r="R89" s="145">
        <f t="shared" si="214"/>
        <v>-10.435616438355863</v>
      </c>
      <c r="S89" s="145">
        <f t="shared" si="214"/>
        <v>0.13673433975360119</v>
      </c>
      <c r="T89" s="145">
        <f t="shared" si="214"/>
        <v>0.45838041431261867</v>
      </c>
      <c r="U89" s="145">
        <f t="shared" si="214"/>
        <v>0.81306306306306286</v>
      </c>
      <c r="V89" s="264">
        <f t="shared" si="214"/>
        <v>0.41628222523744923</v>
      </c>
      <c r="W89" s="145">
        <f t="shared" si="214"/>
        <v>3.8415339722194931E-3</v>
      </c>
      <c r="X89" s="145">
        <f t="shared" si="214"/>
        <v>0.11095477386934416</v>
      </c>
      <c r="Y89" s="342">
        <f t="shared" si="214"/>
        <v>0.31965693092257574</v>
      </c>
    </row>
    <row r="90" spans="2:25">
      <c r="B90" s="108" t="s">
        <v>87</v>
      </c>
      <c r="C90" s="163">
        <f>IFERROR(C88/'Summary Information'!C10,"n/a")</f>
        <v>-7.531519762144754E-3</v>
      </c>
      <c r="D90" s="163">
        <f>IFERROR(D88/'Summary Information'!D10,"n/a")</f>
        <v>-9.4217010257519936E-3</v>
      </c>
      <c r="E90" s="163">
        <f>IFERROR(E88/'Summary Information'!E10,"n/a")</f>
        <v>-1.3738818499825469E-2</v>
      </c>
      <c r="F90" s="163">
        <f>IFERROR(F88/'Summary Information'!F10,"n/a")</f>
        <v>-2.4576276773176022E-3</v>
      </c>
      <c r="G90" s="274">
        <f>IFERROR(G88/'Summary Information'!G10,"n/a")</f>
        <v>-8.3288977390627451E-3</v>
      </c>
      <c r="H90" s="163">
        <f>IFERROR(H88/'Summary Information'!H10,"n/a")</f>
        <v>-3.6949867545893493E-3</v>
      </c>
      <c r="I90" s="163">
        <f>IFERROR(I88/'Summary Information'!I10,"n/a")</f>
        <v>-7.9267239441486656E-5</v>
      </c>
      <c r="J90" s="163">
        <f>IFERROR(J88/'Summary Information'!J10,"n/a")</f>
        <v>-4.1443126668765156E-3</v>
      </c>
      <c r="K90" s="163">
        <f>IFERROR(K88/'Summary Information'!K10,"n/a")</f>
        <v>5.0022841755452841E-4</v>
      </c>
      <c r="L90" s="274">
        <f>IFERROR(L88/'Summary Information'!L10,"n/a")</f>
        <v>-1.8690413560898426E-3</v>
      </c>
      <c r="M90" s="163">
        <f>IFERROR(M88/'Summary Information'!M10,"n/a")</f>
        <v>3.9875326786497863E-4</v>
      </c>
      <c r="N90" s="163">
        <f>IFERROR(N88/'Summary Information'!N10,"n/a")</f>
        <v>-6.3986196834998153E-3</v>
      </c>
      <c r="O90" s="163">
        <f>IFERROR(O88/'Summary Information'!O10,"n/a")</f>
        <v>-8.8440450096934718E-3</v>
      </c>
      <c r="P90" s="163">
        <f>IFERROR(P88/'Summary Information'!P10,"n/a")</f>
        <v>-1.4097443817740186E-2</v>
      </c>
      <c r="Q90" s="274">
        <f>IFERROR(Q88/'Summary Information'!Q10,"n/a")</f>
        <v>-7.1682964270509408E-3</v>
      </c>
      <c r="R90" s="163">
        <f>IFERROR(R88/'Summary Information'!R10,"n/a")</f>
        <v>-3.4845285515834679E-3</v>
      </c>
      <c r="S90" s="163">
        <f>IFERROR(S88/'Summary Information'!S10,"n/a")</f>
        <v>-5.0539631197834894E-3</v>
      </c>
      <c r="T90" s="163">
        <f>IFERROR(T88/'Summary Information'!T10,"n/a")</f>
        <v>-4.446125511835197E-3</v>
      </c>
      <c r="U90" s="163">
        <f>IFERROR(U88/'Summary Information'!U10,"n/a")</f>
        <v>-2.5153478393026029E-3</v>
      </c>
      <c r="V90" s="274">
        <f>IFERROR(V88/'Summary Information'!V10,"n/a")</f>
        <v>-3.8937604829311747E-3</v>
      </c>
      <c r="W90" s="163">
        <f>IFERROR(W88/'Summary Information'!W10,"n/a")</f>
        <v>-3.2693878862404876E-3</v>
      </c>
      <c r="X90" s="163">
        <f>IFERROR(X88/'Summary Information'!X10,"n/a")</f>
        <v>-4.4229734621592329E-3</v>
      </c>
      <c r="Y90" s="348">
        <f>IFERROR(Y88/'Summary Information'!Y10,"n/a")</f>
        <v>-2.9821204857960657E-3</v>
      </c>
    </row>
    <row r="91" spans="2:25">
      <c r="B91" s="244"/>
      <c r="C91" s="145"/>
      <c r="D91" s="145"/>
      <c r="E91" s="145"/>
      <c r="F91" s="145"/>
      <c r="G91" s="264"/>
      <c r="H91" s="145"/>
      <c r="I91" s="145"/>
      <c r="J91" s="145"/>
      <c r="K91" s="145"/>
      <c r="L91" s="264"/>
      <c r="M91" s="145"/>
      <c r="N91" s="145"/>
      <c r="O91" s="145"/>
      <c r="P91" s="145"/>
      <c r="Q91" s="264"/>
      <c r="R91" s="145"/>
      <c r="S91" s="145"/>
      <c r="T91" s="145"/>
      <c r="U91" s="145"/>
      <c r="V91" s="264"/>
      <c r="W91" s="145"/>
      <c r="X91" s="145"/>
      <c r="Y91" s="145"/>
    </row>
    <row r="92" spans="2:25">
      <c r="B92" s="151" t="s">
        <v>92</v>
      </c>
      <c r="C92" s="153">
        <f>'Adjusted EBITDA by Segment'!$F$30</f>
        <v>-36.341000000000001</v>
      </c>
      <c r="D92" s="153">
        <f>'Adjusted EBITDA by Segment'!$F$62</f>
        <v>-40.65</v>
      </c>
      <c r="E92" s="153">
        <f>'Adjusted EBITDA by Segment'!$F$94</f>
        <v>-53.843000000000004</v>
      </c>
      <c r="F92" s="153">
        <f>'Adjusted EBITDA by Segment'!$F$126</f>
        <v>-45.353999999999921</v>
      </c>
      <c r="G92" s="152">
        <f>SUM(C92:F92)</f>
        <v>-176.18799999999993</v>
      </c>
      <c r="H92" s="153">
        <f>'Adjusted EBITDA by Segment'!$F$190</f>
        <v>-40.549999999999983</v>
      </c>
      <c r="I92" s="153">
        <f>'Adjusted EBITDA by Segment'!$F$222</f>
        <v>-40.100000000000009</v>
      </c>
      <c r="J92" s="153">
        <f>'Adjusted EBITDA by Segment'!$F$254</f>
        <v>-40.752999999999993</v>
      </c>
      <c r="K92" s="153">
        <f>'Adjusted EBITDA by Segment'!$F$286</f>
        <v>-44.906999999999996</v>
      </c>
      <c r="L92" s="152">
        <f>SUM(H92:K92)</f>
        <v>-166.31</v>
      </c>
      <c r="M92" s="153">
        <f>'Adjusted EBITDA by Segment'!$F$350</f>
        <v>-37.809000000000012</v>
      </c>
      <c r="N92" s="153">
        <f>'Adjusted EBITDA by Segment'!$F$382</f>
        <v>-47.515999999999998</v>
      </c>
      <c r="O92" s="153">
        <f>+'Adjusted EBITDA by Segment'!$F$414</f>
        <v>-47.164000000000001</v>
      </c>
      <c r="P92" s="153">
        <f>+'Adjusted EBITDA by Segment'!$F$447</f>
        <v>-51.775999999999989</v>
      </c>
      <c r="Q92" s="152">
        <f>SUM(M92:P92)</f>
        <v>-184.26500000000001</v>
      </c>
      <c r="R92" s="153">
        <f>'Adjusted EBITDA by Segment'!F511</f>
        <v>-46.427999999999997</v>
      </c>
      <c r="S92" s="153">
        <f>'Adjusted EBITDA by Segment'!F543</f>
        <v>-47.166999999999994</v>
      </c>
      <c r="T92" s="153">
        <f>'Adjusted EBITDA by Segment'!F575</f>
        <v>-41.687999999999988</v>
      </c>
      <c r="U92" s="153">
        <f>'Adjusted EBITDA by Segment'!F609</f>
        <v>-38.437000000000005</v>
      </c>
      <c r="V92" s="152">
        <f>SUM(R92:U92)</f>
        <v>-173.72</v>
      </c>
      <c r="W92" s="153">
        <f>'Adjusted EBITDA by Segment'!F679</f>
        <v>-45.905154263099675</v>
      </c>
      <c r="X92" s="153">
        <f>'Adjusted EBITDA by Segment'!F713</f>
        <v>-48.548000000000009</v>
      </c>
      <c r="Y92" s="341">
        <f>'Adjusted EBITDA by Segment'!F746</f>
        <v>-45.305000000000007</v>
      </c>
    </row>
    <row r="93" spans="2:25">
      <c r="B93" s="107" t="s">
        <v>1</v>
      </c>
      <c r="C93" s="145" t="s">
        <v>31</v>
      </c>
      <c r="D93" s="145" t="s">
        <v>31</v>
      </c>
      <c r="E93" s="145" t="s">
        <v>31</v>
      </c>
      <c r="F93" s="145" t="s">
        <v>31</v>
      </c>
      <c r="G93" s="264" t="s">
        <v>31</v>
      </c>
      <c r="H93" s="145">
        <f t="shared" ref="H93:N93" si="215">IFERROR((H92-C92)/ABS(C92),"n/a")</f>
        <v>-0.11581959769956748</v>
      </c>
      <c r="I93" s="145">
        <f t="shared" si="215"/>
        <v>1.353013530135277E-2</v>
      </c>
      <c r="J93" s="145">
        <f t="shared" si="215"/>
        <v>0.24311423954831657</v>
      </c>
      <c r="K93" s="145">
        <f t="shared" si="215"/>
        <v>9.855801031880879E-3</v>
      </c>
      <c r="L93" s="264">
        <f t="shared" si="215"/>
        <v>5.6065112266442285E-2</v>
      </c>
      <c r="M93" s="145">
        <f t="shared" si="215"/>
        <v>6.7595561035757645E-2</v>
      </c>
      <c r="N93" s="145">
        <f t="shared" si="215"/>
        <v>-0.18493765586034883</v>
      </c>
      <c r="O93" s="145">
        <f t="shared" ref="O93" si="216">IFERROR((O92-J92)/ABS(J92),"n/a")</f>
        <v>-0.15731357200696905</v>
      </c>
      <c r="P93" s="145">
        <f t="shared" ref="P93:Y93" si="217">IFERROR((P92-K92)/ABS(K92),"n/a")</f>
        <v>-0.15296056294118943</v>
      </c>
      <c r="Q93" s="264">
        <f t="shared" si="217"/>
        <v>-0.10796103661836337</v>
      </c>
      <c r="R93" s="145">
        <f t="shared" si="217"/>
        <v>-0.22796159644529035</v>
      </c>
      <c r="S93" s="145">
        <f t="shared" si="217"/>
        <v>7.3448943513764577E-3</v>
      </c>
      <c r="T93" s="145">
        <f t="shared" si="217"/>
        <v>0.11610550419811749</v>
      </c>
      <c r="U93" s="145">
        <f t="shared" si="217"/>
        <v>0.25762901730531496</v>
      </c>
      <c r="V93" s="264">
        <f t="shared" si="217"/>
        <v>5.7227362765582261E-2</v>
      </c>
      <c r="W93" s="145">
        <f t="shared" si="217"/>
        <v>1.1261431397008753E-2</v>
      </c>
      <c r="X93" s="145">
        <f t="shared" si="217"/>
        <v>-2.9278945025123806E-2</v>
      </c>
      <c r="Y93" s="342">
        <f t="shared" si="217"/>
        <v>-8.6763577048551616E-2</v>
      </c>
    </row>
    <row r="94" spans="2:25">
      <c r="B94" s="108" t="s">
        <v>87</v>
      </c>
      <c r="C94" s="163">
        <f>IFERROR(C92/'Summary Information'!C10,"n/a")</f>
        <v>-5.1159431715159333E-2</v>
      </c>
      <c r="D94" s="163" t="str">
        <f>IFERROR(D92/'Summary Information'!#REF!,"n/a")</f>
        <v>n/a</v>
      </c>
      <c r="E94" s="163" t="str">
        <f>IFERROR(E92/'Summary Information'!#REF!,"n/a")</f>
        <v>n/a</v>
      </c>
      <c r="F94" s="163" t="str">
        <f>IFERROR(F92/'Summary Information'!#REF!,"n/a")</f>
        <v>n/a</v>
      </c>
      <c r="G94" s="274">
        <f>IFERROR(G92/'Summary Information'!G10,"n/a")</f>
        <v>-5.9504960660556792E-2</v>
      </c>
      <c r="H94" s="163">
        <f>IFERROR(H92/'Summary Information'!H10,"n/a")</f>
        <v>-4.717623202096926E-2</v>
      </c>
      <c r="I94" s="163">
        <f>IFERROR(I92/'Summary Information'!I10,"n/a")</f>
        <v>-4.7442034352292016E-2</v>
      </c>
      <c r="J94" s="163">
        <f>IFERROR(J92/'Summary Information'!J10,"n/a")</f>
        <v>-4.8574395776019262E-2</v>
      </c>
      <c r="K94" s="163">
        <f>IFERROR(K92/'Summary Information'!K10,"n/a")</f>
        <v>-5.4129536258122682E-2</v>
      </c>
      <c r="L94" s="274">
        <f>IFERROR(L92/'Summary Information'!L10,"n/a")</f>
        <v>-4.9300597610040069E-2</v>
      </c>
      <c r="M94" s="163">
        <f>IFERROR(M92/'Summary Information'!M10,"n/a")</f>
        <v>-4.1305376177278072E-2</v>
      </c>
      <c r="N94" s="163">
        <f>IFERROR(N92/'Summary Information'!N10,"n/a")</f>
        <v>-5.2756691459513713E-2</v>
      </c>
      <c r="O94" s="163">
        <f>IFERROR(O92/'Summary Information'!O10,"n/a")</f>
        <v>-5.2369182528208789E-2</v>
      </c>
      <c r="P94" s="163">
        <f>IFERROR(P92/'Summary Information'!P10,"n/a")</f>
        <v>-5.8712134098078822E-2</v>
      </c>
      <c r="Q94" s="274">
        <f>IFERROR(Q92/'Summary Information'!Q10,"n/a")</f>
        <v>-5.1206285758113694E-2</v>
      </c>
      <c r="R94" s="163">
        <f>IFERROR(R92/'Summary Information'!R10,"n/a")</f>
        <v>-4.697435876681684E-2</v>
      </c>
      <c r="S94" s="163">
        <f>IFERROR(S92/'Summary Information'!S10,"n/a")</f>
        <v>-4.7915633863483062E-2</v>
      </c>
      <c r="T94" s="163">
        <f>IFERROR(T92/'Summary Information'!T10,"n/a")</f>
        <v>-4.2964784501016692E-2</v>
      </c>
      <c r="U94" s="163">
        <f>IFERROR(U92/'Summary Information'!U10,"n/a")</f>
        <v>-4.1601731884369234E-2</v>
      </c>
      <c r="V94" s="274">
        <f>IFERROR(V92/'Summary Information'!V10,"n/a")</f>
        <v>-4.4924226014133248E-2</v>
      </c>
      <c r="W94" s="163">
        <f>IFERROR(W92/'Summary Information'!W10,"n/a")</f>
        <v>-4.3745796393818766E-2</v>
      </c>
      <c r="X94" s="163">
        <f>IFERROR(X92/'Summary Information'!X10,"n/a")</f>
        <v>-4.854770871374773E-2</v>
      </c>
      <c r="Y94" s="348">
        <f>IFERROR(Y92/'Summary Information'!Y10,"n/a")</f>
        <v>-4.6032357277339238E-2</v>
      </c>
    </row>
    <row r="95" spans="2:25">
      <c r="B95" s="244"/>
      <c r="C95" s="145"/>
      <c r="D95" s="145"/>
      <c r="E95" s="145"/>
      <c r="F95" s="145"/>
      <c r="G95" s="264"/>
      <c r="H95" s="145"/>
      <c r="I95" s="145"/>
      <c r="J95" s="145"/>
      <c r="K95" s="145"/>
      <c r="L95" s="264"/>
      <c r="M95" s="145"/>
      <c r="N95" s="145"/>
      <c r="O95" s="145"/>
      <c r="P95" s="145"/>
      <c r="Q95" s="264"/>
      <c r="R95" s="145"/>
      <c r="S95" s="145"/>
      <c r="T95" s="145"/>
      <c r="U95" s="145"/>
      <c r="V95" s="264"/>
      <c r="W95" s="145"/>
      <c r="X95" s="145"/>
      <c r="Y95" s="145"/>
    </row>
    <row r="96" spans="2:25">
      <c r="B96" s="151" t="s">
        <v>151</v>
      </c>
      <c r="C96" s="153">
        <f>'Adjusted EBITDA by Segment'!$F$35</f>
        <v>-39.918000000000006</v>
      </c>
      <c r="D96" s="153">
        <f>'Adjusted EBITDA by Segment'!$F$67</f>
        <v>-40.018000000000001</v>
      </c>
      <c r="E96" s="153">
        <f>'Adjusted EBITDA by Segment'!$F$99</f>
        <v>-54.796000000000006</v>
      </c>
      <c r="F96" s="153">
        <f>'Adjusted EBITDA by Segment'!$F$131</f>
        <v>-46.945999999999913</v>
      </c>
      <c r="G96" s="152">
        <f>SUM(C96:F96)</f>
        <v>-181.67799999999994</v>
      </c>
      <c r="H96" s="153">
        <f>'Adjusted EBITDA by Segment'!$F$195</f>
        <v>-39.703999999999986</v>
      </c>
      <c r="I96" s="153">
        <f>'Adjusted EBITDA by Segment'!$F$227</f>
        <v>-39.566000000000003</v>
      </c>
      <c r="J96" s="153">
        <f>'Adjusted EBITDA by Segment'!$F$259</f>
        <v>-40.603999999999992</v>
      </c>
      <c r="K96" s="153">
        <f>'Adjusted EBITDA by Segment'!$F$291</f>
        <v>-50.882999999999988</v>
      </c>
      <c r="L96" s="152">
        <f>SUM(H96:K96)</f>
        <v>-170.75699999999995</v>
      </c>
      <c r="M96" s="153">
        <f>'Adjusted EBITDA by Segment'!$F$355</f>
        <v>-37.487000000000009</v>
      </c>
      <c r="N96" s="153">
        <f>'Adjusted EBITDA by Segment'!$F$387</f>
        <v>-48.22699999999999</v>
      </c>
      <c r="O96" s="153">
        <f>'Adjusted EBITDA by Segment'!$F$419</f>
        <v>-48.716999999999999</v>
      </c>
      <c r="P96" s="153">
        <f>'Adjusted EBITDA by Segment'!$F$452</f>
        <v>-53.646999999999977</v>
      </c>
      <c r="Q96" s="152">
        <f>SUM(M96:P96)</f>
        <v>-188.07799999999997</v>
      </c>
      <c r="R96" s="153">
        <f>'Adjusted EBITDA by Segment'!F516</f>
        <v>-47.097999999999985</v>
      </c>
      <c r="S96" s="153">
        <f>'Adjusted EBITDA by Segment'!F548</f>
        <v>-48.79399999999999</v>
      </c>
      <c r="T96" s="153">
        <f>'Adjusted EBITDA by Segment'!F580</f>
        <v>-42.889999999999986</v>
      </c>
      <c r="U96" s="153">
        <f>'Adjusted EBITDA by Segment'!F614</f>
        <v>-39.624000000000009</v>
      </c>
      <c r="V96" s="152">
        <f>SUM(R96:U96)</f>
        <v>-178.40599999999995</v>
      </c>
      <c r="W96" s="153">
        <f>'Adjusted EBITDA by Segment'!F684</f>
        <v>-47.11694951999965</v>
      </c>
      <c r="X96" s="153">
        <f>'Adjusted EBITDA by Segment'!F718</f>
        <v>-49.75800000000001</v>
      </c>
      <c r="Y96" s="341">
        <f>'Adjusted EBITDA by Segment'!F751</f>
        <v>-46.500000000000007</v>
      </c>
    </row>
    <row r="97" spans="2:25">
      <c r="B97" s="107" t="s">
        <v>1</v>
      </c>
      <c r="C97" s="145" t="s">
        <v>31</v>
      </c>
      <c r="D97" s="145" t="s">
        <v>31</v>
      </c>
      <c r="E97" s="145" t="s">
        <v>31</v>
      </c>
      <c r="F97" s="145" t="s">
        <v>31</v>
      </c>
      <c r="G97" s="264" t="s">
        <v>31</v>
      </c>
      <c r="H97" s="145">
        <f t="shared" ref="H97" si="218">IFERROR((H96-C96)/ABS(C96),"n/a")</f>
        <v>5.3609900295610979E-3</v>
      </c>
      <c r="I97" s="145">
        <f t="shared" ref="I97" si="219">IFERROR((I96-D96)/ABS(D96),"n/a")</f>
        <v>1.1294917287220705E-2</v>
      </c>
      <c r="J97" s="145">
        <f t="shared" ref="J97" si="220">IFERROR((J96-E96)/ABS(E96),"n/a")</f>
        <v>0.25899700708080903</v>
      </c>
      <c r="K97" s="145">
        <f t="shared" ref="K97" si="221">IFERROR((K96-F96)/ABS(F96),"n/a")</f>
        <v>-8.3862309887958147E-2</v>
      </c>
      <c r="L97" s="264">
        <f t="shared" ref="L97" si="222">IFERROR((L96-G96)/ABS(G96),"n/a")</f>
        <v>6.0111846233445967E-2</v>
      </c>
      <c r="M97" s="145">
        <f t="shared" ref="M97" si="223">IFERROR((M96-H96)/ABS(H96),"n/a")</f>
        <v>5.58382026999793E-2</v>
      </c>
      <c r="N97" s="145">
        <f t="shared" ref="N97" si="224">IFERROR((N96-I96)/ABS(I96),"n/a")</f>
        <v>-0.21890006571298556</v>
      </c>
      <c r="O97" s="145">
        <f t="shared" ref="O97" si="225">IFERROR((O96-J96)/ABS(J96),"n/a")</f>
        <v>-0.19980790069943868</v>
      </c>
      <c r="P97" s="145">
        <f t="shared" ref="P97" si="226">IFERROR((P96-K96)/ABS(K96),"n/a")</f>
        <v>-5.4320696499813088E-2</v>
      </c>
      <c r="Q97" s="264">
        <f t="shared" ref="Q97:Y97" si="227">IFERROR((Q96-L96)/ABS(L96),"n/a")</f>
        <v>-0.10143654432907601</v>
      </c>
      <c r="R97" s="145">
        <f t="shared" si="227"/>
        <v>-0.25638221250033272</v>
      </c>
      <c r="S97" s="145">
        <f t="shared" si="227"/>
        <v>-1.175689966201506E-2</v>
      </c>
      <c r="T97" s="145">
        <f t="shared" si="227"/>
        <v>0.11960917133649471</v>
      </c>
      <c r="U97" s="145">
        <f t="shared" si="227"/>
        <v>0.26139392696702468</v>
      </c>
      <c r="V97" s="264">
        <f t="shared" si="227"/>
        <v>5.1425472410383068E-2</v>
      </c>
      <c r="W97" s="145">
        <f t="shared" si="227"/>
        <v>-4.0234234998653149E-4</v>
      </c>
      <c r="X97" s="145">
        <f t="shared" si="227"/>
        <v>-1.9756527441899006E-2</v>
      </c>
      <c r="Y97" s="342">
        <f t="shared" si="227"/>
        <v>-8.4168803916997478E-2</v>
      </c>
    </row>
    <row r="98" spans="2:25">
      <c r="B98" s="108" t="s">
        <v>87</v>
      </c>
      <c r="C98" s="163">
        <f>C96/'Consolidated P&amp;L'!C10</f>
        <v>-5.619499175052229E-2</v>
      </c>
      <c r="D98" s="163">
        <f>D96/'Consolidated P&amp;L'!D10</f>
        <v>-5.6595261430282665E-2</v>
      </c>
      <c r="E98" s="163">
        <f>E96/'Consolidated P&amp;L'!E10</f>
        <v>-6.9803643812372473E-2</v>
      </c>
      <c r="F98" s="163">
        <f>F96/'Consolidated P&amp;L'!F10</f>
        <v>-6.1896882478195699E-2</v>
      </c>
      <c r="G98" s="274">
        <f>G96/'Consolidated P&amp;L'!G10</f>
        <v>-6.1359129128480024E-2</v>
      </c>
      <c r="H98" s="163">
        <f>H96/'Consolidated P&amp;L'!H10</f>
        <v>-4.6191988068078019E-2</v>
      </c>
      <c r="I98" s="163">
        <f>I96/'Consolidated P&amp;L'!I10</f>
        <v>-4.6810262623012112E-2</v>
      </c>
      <c r="J98" s="163">
        <f>J96/'Consolidated P&amp;L'!J10</f>
        <v>-4.8396799403466889E-2</v>
      </c>
      <c r="K98" s="163">
        <f>K96/'Consolidated P&amp;L'!K10</f>
        <v>-6.1332825470907786E-2</v>
      </c>
      <c r="L98" s="274">
        <f>L96/'Consolidated P&amp;L'!L10</f>
        <v>-5.0618857231060126E-2</v>
      </c>
      <c r="M98" s="163">
        <f>M96/'Consolidated P&amp;L'!M10</f>
        <v>-4.0953599321791712E-2</v>
      </c>
      <c r="N98" s="163">
        <f>N96/'Consolidated P&amp;L'!N10</f>
        <v>-5.3546109921246893E-2</v>
      </c>
      <c r="O98" s="163">
        <f>O96/'Consolidated P&amp;L'!O10</f>
        <v>-5.4093576991492399E-2</v>
      </c>
      <c r="P98" s="163">
        <f>P96/'Consolidated P&amp;L'!P10</f>
        <v>-6.083378124922037E-2</v>
      </c>
      <c r="Q98" s="274">
        <f>Q96/'Consolidated P&amp;L'!Q10</f>
        <v>-5.2265898639538191E-2</v>
      </c>
      <c r="R98" s="163">
        <f>R96/'Consolidated P&amp;L'!R10</f>
        <v>-4.7652243241137655E-2</v>
      </c>
      <c r="S98" s="163">
        <f>S96/'Consolidated P&amp;L'!S10</f>
        <v>-4.9568457581249441E-2</v>
      </c>
      <c r="T98" s="163">
        <f>T96/'Consolidated P&amp;L'!T10</f>
        <v>-4.4203598331620755E-2</v>
      </c>
      <c r="U98" s="163">
        <f>U96/'Consolidated P&amp;L'!U10</f>
        <v>-4.2886464192997548E-2</v>
      </c>
      <c r="V98" s="274">
        <f>V96/'Consolidated P&amp;L'!V10</f>
        <v>-4.6136031926533809E-2</v>
      </c>
      <c r="W98" s="163">
        <f>W96/'Consolidated P&amp;L'!W10</f>
        <v>-4.4900589345292494E-2</v>
      </c>
      <c r="X98" s="163">
        <f>X96/'Consolidated P&amp;L'!X10</f>
        <v>-4.9757701453791291E-2</v>
      </c>
      <c r="Y98" s="348">
        <f>Y96/'Consolidated P&amp;L'!Y10</f>
        <v>-4.7246542619937638E-2</v>
      </c>
    </row>
    <row r="99" spans="2:25" s="33" customFormat="1">
      <c r="B99" s="60"/>
      <c r="C99" s="44"/>
      <c r="D99" s="44"/>
      <c r="E99" s="44"/>
      <c r="F99" s="44"/>
      <c r="G99" s="275"/>
      <c r="H99" s="44"/>
      <c r="I99" s="44"/>
      <c r="J99" s="44"/>
      <c r="K99" s="44"/>
      <c r="L99" s="275"/>
      <c r="M99" s="44"/>
      <c r="N99" s="44"/>
      <c r="O99" s="44"/>
      <c r="P99" s="44"/>
      <c r="Q99" s="275"/>
      <c r="R99" s="44"/>
      <c r="S99" s="44"/>
      <c r="T99" s="44"/>
      <c r="U99" s="44"/>
      <c r="V99" s="275"/>
      <c r="W99" s="44"/>
      <c r="X99" s="44"/>
      <c r="Y99" s="44"/>
    </row>
    <row r="100" spans="2:25" s="33" customFormat="1">
      <c r="B100" s="203" t="s">
        <v>66</v>
      </c>
      <c r="C100" s="159">
        <v>8.7170000000000005</v>
      </c>
      <c r="D100" s="159">
        <v>14.27</v>
      </c>
      <c r="E100" s="159">
        <v>14.862</v>
      </c>
      <c r="F100" s="159">
        <v>12.500999999999999</v>
      </c>
      <c r="G100" s="155">
        <f>SUM(C100:F100)</f>
        <v>50.35</v>
      </c>
      <c r="H100" s="159">
        <v>12.039</v>
      </c>
      <c r="I100" s="159">
        <v>17.202000000000002</v>
      </c>
      <c r="J100" s="159">
        <v>16.195</v>
      </c>
      <c r="K100" s="159">
        <v>15.451000000000001</v>
      </c>
      <c r="L100" s="155">
        <f>SUM(H100:K100)</f>
        <v>60.887</v>
      </c>
      <c r="M100" s="159">
        <v>16.978999999999999</v>
      </c>
      <c r="N100" s="159">
        <v>14.231</v>
      </c>
      <c r="O100" s="159">
        <v>18.995999999999999</v>
      </c>
      <c r="P100" s="159">
        <v>14.96</v>
      </c>
      <c r="Q100" s="155">
        <f>SUM(M100:P100)</f>
        <v>65.165999999999997</v>
      </c>
      <c r="R100" s="159">
        <v>15.885</v>
      </c>
      <c r="S100" s="159">
        <v>22.454000000000001</v>
      </c>
      <c r="T100" s="159">
        <v>22.209</v>
      </c>
      <c r="U100" s="159">
        <v>20.914999999999992</v>
      </c>
      <c r="V100" s="155">
        <f>SUM(R100:U100)</f>
        <v>81.462999999999994</v>
      </c>
      <c r="W100" s="159">
        <v>16.891999999999999</v>
      </c>
      <c r="X100" s="159">
        <v>11.460699999999999</v>
      </c>
      <c r="Y100" s="343">
        <v>11.519</v>
      </c>
    </row>
    <row r="101" spans="2:25" s="33" customFormat="1">
      <c r="B101" s="169" t="s">
        <v>30</v>
      </c>
      <c r="C101" s="162">
        <f>C100/'Summary Information'!C$10</f>
        <v>1.227145004983473E-2</v>
      </c>
      <c r="D101" s="162">
        <f>D100/'Summary Information'!D$10</f>
        <v>2.0181277940180258E-2</v>
      </c>
      <c r="E101" s="162">
        <f>E100/'Summary Information'!E$10</f>
        <v>1.8932435840927797E-2</v>
      </c>
      <c r="F101" s="162">
        <f>F100/'Summary Information'!F$10</f>
        <v>1.6482190769393043E-2</v>
      </c>
      <c r="G101" s="272">
        <f>G100/'Summary Information'!G$10</f>
        <v>1.7004987679405156E-2</v>
      </c>
      <c r="H101" s="162">
        <f>H100/'Summary Information'!H$10</f>
        <v>1.4006280081392089E-2</v>
      </c>
      <c r="I101" s="162">
        <f>I100/'Summary Information'!I$10</f>
        <v>2.0351567953319879E-2</v>
      </c>
      <c r="J101" s="162">
        <f>J100/'Summary Information'!J$10</f>
        <v>1.9303176197890515E-2</v>
      </c>
      <c r="K101" s="162">
        <f>K100/'Summary Information'!K$10</f>
        <v>1.8624166938879319E-2</v>
      </c>
      <c r="L101" s="272">
        <f>L100/'Summary Information'!L$10</f>
        <v>1.8049218247143946E-2</v>
      </c>
      <c r="M101" s="162">
        <f>M100/'Summary Information'!M10</f>
        <v>1.8549128041313024E-2</v>
      </c>
      <c r="N101" s="162">
        <f>N100/'Summary Information'!N10</f>
        <v>1.5800582459810163E-2</v>
      </c>
      <c r="O101" s="162">
        <f>O100/'Summary Information'!O10</f>
        <v>2.1092464407299085E-2</v>
      </c>
      <c r="P101" s="162">
        <f>P100/'Summary Information'!P10</f>
        <v>1.6964105494964063E-2</v>
      </c>
      <c r="Q101" s="272">
        <f>Q100/'Summary Information'!Q$10</f>
        <v>1.8109292691033223E-2</v>
      </c>
      <c r="R101" s="162">
        <f>R100/'Summary Information'!R10</f>
        <v>1.6071932648636288E-2</v>
      </c>
      <c r="S101" s="162">
        <f>S100/'Summary Information'!S10</f>
        <v>2.28103895259535E-2</v>
      </c>
      <c r="T101" s="162">
        <f>T100/'Summary Information'!T10</f>
        <v>2.2889198306061218E-2</v>
      </c>
      <c r="U101" s="162">
        <f>U100/'Summary Information'!U10</f>
        <v>2.2637048218164323E-2</v>
      </c>
      <c r="V101" s="272">
        <f>V100/'Summary Information'!V$10</f>
        <v>2.1066441536894638E-2</v>
      </c>
      <c r="W101" s="162">
        <f>W100/'Summary Information'!W10</f>
        <v>1.6097407895618077E-2</v>
      </c>
      <c r="X101" s="162">
        <f>X100/'Summary Information'!X10</f>
        <v>1.1460631236212583E-2</v>
      </c>
      <c r="Y101" s="347">
        <f>Y100/'Summary Information'!Y10</f>
        <v>1.170393385890455E-2</v>
      </c>
    </row>
    <row r="102" spans="2:25" s="33" customFormat="1">
      <c r="B102" s="60"/>
      <c r="C102" s="170"/>
      <c r="D102" s="170"/>
      <c r="E102" s="171"/>
      <c r="H102" s="170"/>
      <c r="I102" s="170"/>
      <c r="J102" s="171"/>
      <c r="M102" s="170"/>
      <c r="N102" s="170"/>
      <c r="O102" s="171"/>
      <c r="R102" s="170"/>
      <c r="S102" s="170"/>
      <c r="T102" s="170"/>
      <c r="U102" s="170"/>
      <c r="W102" s="170"/>
      <c r="X102" s="170"/>
      <c r="Y102" s="170"/>
    </row>
    <row r="103" spans="2:25">
      <c r="B103" s="172"/>
      <c r="C103" s="184"/>
      <c r="D103" s="184"/>
      <c r="E103" s="185"/>
      <c r="F103" s="186"/>
      <c r="G103" s="186"/>
      <c r="H103" s="184"/>
      <c r="I103" s="184"/>
      <c r="J103" s="185"/>
      <c r="K103" s="186"/>
      <c r="L103" s="186"/>
      <c r="M103" s="184"/>
      <c r="N103" s="184"/>
      <c r="O103" s="185"/>
      <c r="P103" s="186"/>
      <c r="Q103" s="186"/>
      <c r="R103" s="184"/>
      <c r="S103" s="184"/>
      <c r="T103" s="184"/>
      <c r="U103" s="184"/>
      <c r="V103" s="186"/>
      <c r="W103" s="184"/>
      <c r="X103" s="184"/>
      <c r="Y103" s="184"/>
    </row>
    <row r="104" spans="2:25" ht="14.25">
      <c r="B104" s="31" t="s">
        <v>55</v>
      </c>
      <c r="C104" s="31">
        <f>'Non-GAAP Financial Measures'!$B$57</f>
        <v>43769</v>
      </c>
      <c r="D104" s="44"/>
      <c r="E104" s="44"/>
      <c r="F104" s="44"/>
      <c r="G104" s="44"/>
      <c r="H104" s="252"/>
      <c r="I104" s="44"/>
      <c r="J104" s="44"/>
      <c r="K104" s="44"/>
      <c r="L104" s="44"/>
      <c r="M104" s="252"/>
      <c r="N104" s="252"/>
      <c r="O104" s="44"/>
      <c r="P104" s="44"/>
      <c r="Q104" s="44"/>
      <c r="R104" s="252"/>
      <c r="S104" s="252"/>
      <c r="T104" s="252"/>
      <c r="U104" s="252"/>
      <c r="V104" s="44"/>
      <c r="W104" s="252"/>
      <c r="X104" s="252"/>
      <c r="Y104" s="252"/>
    </row>
    <row r="105" spans="2:25">
      <c r="B105" s="10"/>
      <c r="C105" s="27"/>
      <c r="D105" s="30"/>
      <c r="F105" s="27"/>
      <c r="G105" s="27"/>
      <c r="H105" s="27"/>
      <c r="I105" s="30"/>
      <c r="K105" s="27"/>
      <c r="L105" s="27"/>
      <c r="M105" s="27"/>
      <c r="N105" s="27"/>
      <c r="P105" s="27"/>
      <c r="Q105" s="27"/>
      <c r="R105" s="27"/>
      <c r="S105" s="27"/>
      <c r="T105" s="27"/>
      <c r="U105" s="27"/>
      <c r="V105" s="27"/>
      <c r="W105" s="27"/>
      <c r="X105" s="27"/>
      <c r="Y105" s="27"/>
    </row>
    <row r="106" spans="2:25">
      <c r="B106" s="10"/>
      <c r="C106" s="60"/>
      <c r="D106" s="60"/>
      <c r="H106" s="60"/>
      <c r="I106" s="60"/>
      <c r="M106" s="60"/>
      <c r="N106" s="60"/>
      <c r="R106" s="60"/>
      <c r="S106" s="60"/>
      <c r="T106" s="60"/>
      <c r="U106" s="60"/>
      <c r="W106" s="60"/>
      <c r="X106" s="60"/>
      <c r="Y106" s="60"/>
    </row>
    <row r="107" spans="2:25">
      <c r="B107" s="10"/>
      <c r="C107" s="60"/>
      <c r="D107" s="60"/>
      <c r="H107" s="60"/>
      <c r="I107" s="60"/>
      <c r="M107" s="60"/>
      <c r="N107" s="60"/>
      <c r="R107" s="60"/>
      <c r="S107" s="60"/>
      <c r="T107" s="60"/>
      <c r="U107" s="60"/>
      <c r="W107" s="60"/>
      <c r="X107" s="60"/>
      <c r="Y107" s="60"/>
    </row>
    <row r="108" spans="2:25">
      <c r="B108" s="10"/>
      <c r="C108" s="60"/>
      <c r="D108" s="60"/>
      <c r="H108" s="60"/>
      <c r="I108" s="60"/>
      <c r="M108" s="60"/>
      <c r="N108" s="60"/>
      <c r="R108" s="60"/>
      <c r="S108" s="60"/>
      <c r="T108" s="60"/>
      <c r="U108" s="60"/>
      <c r="W108" s="60"/>
      <c r="X108" s="60"/>
      <c r="Y108" s="60"/>
    </row>
    <row r="109" spans="2:25">
      <c r="B109" s="10"/>
      <c r="C109" s="60"/>
      <c r="D109" s="60"/>
      <c r="H109" s="60"/>
      <c r="I109" s="60"/>
      <c r="M109" s="60"/>
      <c r="N109" s="60"/>
      <c r="R109" s="60"/>
      <c r="S109" s="60"/>
      <c r="T109" s="60"/>
      <c r="U109" s="60"/>
      <c r="W109" s="60"/>
      <c r="X109" s="60"/>
      <c r="Y109" s="60"/>
    </row>
    <row r="110" spans="2:25">
      <c r="B110" s="10"/>
      <c r="C110" s="60"/>
      <c r="D110" s="60"/>
      <c r="H110" s="60"/>
      <c r="I110" s="60"/>
      <c r="M110" s="60"/>
      <c r="N110" s="60"/>
      <c r="R110" s="60"/>
      <c r="S110" s="60"/>
      <c r="T110" s="60"/>
      <c r="U110" s="60"/>
      <c r="W110" s="60"/>
      <c r="X110" s="60"/>
      <c r="Y110" s="60"/>
    </row>
    <row r="111" spans="2:25">
      <c r="B111" s="10"/>
      <c r="C111" s="60"/>
      <c r="D111" s="60"/>
      <c r="H111" s="60"/>
      <c r="I111" s="60"/>
      <c r="M111" s="60"/>
      <c r="N111" s="60"/>
      <c r="R111" s="60"/>
      <c r="S111" s="60"/>
      <c r="T111" s="60"/>
      <c r="U111" s="60"/>
      <c r="W111" s="60"/>
      <c r="X111" s="60"/>
      <c r="Y111" s="60"/>
    </row>
    <row r="112" spans="2:25">
      <c r="B112" s="10"/>
      <c r="C112" s="60"/>
      <c r="D112" s="60"/>
      <c r="H112" s="60"/>
      <c r="I112" s="60"/>
      <c r="M112" s="60"/>
      <c r="N112" s="60"/>
      <c r="R112" s="60"/>
      <c r="S112" s="60"/>
      <c r="T112" s="60"/>
      <c r="U112" s="60"/>
      <c r="W112" s="60"/>
      <c r="X112" s="60"/>
      <c r="Y112" s="60"/>
    </row>
    <row r="113" spans="2:25">
      <c r="B113" s="10"/>
      <c r="C113" s="60"/>
      <c r="D113" s="60"/>
      <c r="H113" s="60"/>
      <c r="I113" s="60"/>
      <c r="M113" s="60"/>
      <c r="N113" s="60"/>
      <c r="R113" s="60"/>
      <c r="S113" s="60"/>
      <c r="T113" s="60"/>
      <c r="U113" s="60"/>
      <c r="W113" s="60"/>
      <c r="X113" s="60"/>
      <c r="Y113" s="60"/>
    </row>
    <row r="114" spans="2:25">
      <c r="B114" s="10"/>
      <c r="C114" s="60"/>
      <c r="D114" s="60"/>
      <c r="H114" s="60"/>
      <c r="I114" s="60"/>
      <c r="M114" s="60"/>
      <c r="N114" s="60"/>
      <c r="R114" s="60"/>
      <c r="S114" s="60"/>
      <c r="T114" s="60"/>
      <c r="U114" s="60"/>
      <c r="W114" s="60"/>
      <c r="X114" s="60"/>
      <c r="Y114" s="60"/>
    </row>
    <row r="115" spans="2:25">
      <c r="B115" s="10"/>
      <c r="C115" s="60"/>
      <c r="D115" s="60"/>
      <c r="H115" s="60"/>
      <c r="I115" s="60"/>
      <c r="M115" s="60"/>
      <c r="N115" s="60"/>
      <c r="R115" s="60"/>
      <c r="S115" s="60"/>
      <c r="T115" s="60"/>
      <c r="U115" s="60"/>
      <c r="W115" s="60"/>
      <c r="X115" s="60"/>
      <c r="Y115" s="60"/>
    </row>
    <row r="116" spans="2:25">
      <c r="B116" s="10"/>
      <c r="C116" s="60"/>
      <c r="D116" s="60"/>
      <c r="H116" s="60"/>
      <c r="I116" s="60"/>
      <c r="M116" s="60"/>
      <c r="N116" s="60"/>
      <c r="R116" s="60"/>
      <c r="S116" s="60"/>
      <c r="T116" s="60"/>
      <c r="U116" s="60"/>
      <c r="W116" s="60"/>
      <c r="X116" s="60"/>
      <c r="Y116" s="60"/>
    </row>
    <row r="117" spans="2:25">
      <c r="B117" s="10"/>
      <c r="C117" s="60"/>
      <c r="D117" s="60"/>
      <c r="H117" s="60"/>
      <c r="I117" s="60"/>
      <c r="M117" s="60"/>
      <c r="N117" s="60"/>
      <c r="R117" s="60"/>
      <c r="S117" s="60"/>
      <c r="T117" s="60"/>
      <c r="U117" s="60"/>
      <c r="W117" s="60"/>
      <c r="X117" s="60"/>
      <c r="Y117" s="60"/>
    </row>
    <row r="118" spans="2:25">
      <c r="B118" s="10"/>
      <c r="C118" s="60"/>
      <c r="D118" s="60"/>
      <c r="H118" s="60"/>
      <c r="I118" s="60"/>
      <c r="M118" s="60"/>
      <c r="N118" s="60"/>
      <c r="R118" s="60"/>
      <c r="S118" s="60"/>
      <c r="T118" s="60"/>
      <c r="U118" s="60"/>
      <c r="W118" s="60"/>
      <c r="X118" s="60"/>
      <c r="Y118" s="60"/>
    </row>
    <row r="119" spans="2:25">
      <c r="B119" s="10"/>
      <c r="C119" s="60"/>
      <c r="D119" s="60"/>
      <c r="H119" s="60"/>
      <c r="I119" s="60"/>
      <c r="M119" s="60"/>
      <c r="N119" s="60"/>
      <c r="R119" s="60"/>
      <c r="S119" s="60"/>
      <c r="T119" s="60"/>
      <c r="U119" s="60"/>
      <c r="W119" s="60"/>
      <c r="X119" s="60"/>
      <c r="Y119" s="60"/>
    </row>
    <row r="120" spans="2:25">
      <c r="B120" s="10"/>
      <c r="C120" s="60"/>
      <c r="D120" s="60"/>
      <c r="H120" s="60"/>
      <c r="I120" s="60"/>
      <c r="M120" s="60"/>
      <c r="N120" s="60"/>
      <c r="R120" s="60"/>
      <c r="S120" s="60"/>
      <c r="T120" s="60"/>
      <c r="U120" s="60"/>
      <c r="W120" s="60"/>
      <c r="X120" s="60"/>
      <c r="Y120" s="60"/>
    </row>
    <row r="121" spans="2:25">
      <c r="B121" s="10"/>
      <c r="C121" s="60"/>
      <c r="D121" s="60"/>
      <c r="H121" s="60"/>
      <c r="I121" s="60"/>
      <c r="M121" s="60"/>
      <c r="N121" s="60"/>
      <c r="R121" s="60"/>
      <c r="S121" s="60"/>
      <c r="T121" s="60"/>
      <c r="U121" s="60"/>
      <c r="W121" s="60"/>
      <c r="X121" s="60"/>
      <c r="Y121" s="60"/>
    </row>
    <row r="122" spans="2:25">
      <c r="B122" s="10"/>
      <c r="C122" s="60"/>
      <c r="D122" s="60"/>
      <c r="H122" s="60"/>
      <c r="I122" s="60"/>
      <c r="M122" s="60"/>
      <c r="N122" s="60"/>
      <c r="R122" s="60"/>
      <c r="S122" s="60"/>
      <c r="T122" s="60"/>
      <c r="U122" s="60"/>
      <c r="W122" s="60"/>
      <c r="X122" s="60"/>
      <c r="Y122" s="60"/>
    </row>
    <row r="123" spans="2:25">
      <c r="B123" s="10"/>
      <c r="C123" s="60"/>
      <c r="D123" s="60"/>
      <c r="H123" s="60"/>
      <c r="I123" s="60"/>
      <c r="M123" s="60"/>
      <c r="N123" s="60"/>
      <c r="R123" s="60"/>
      <c r="S123" s="60"/>
      <c r="T123" s="60"/>
      <c r="U123" s="60"/>
      <c r="W123" s="60"/>
      <c r="X123" s="60"/>
      <c r="Y123" s="60"/>
    </row>
    <row r="124" spans="2:25">
      <c r="B124" s="10"/>
      <c r="C124" s="60"/>
      <c r="D124" s="60"/>
      <c r="H124" s="60"/>
      <c r="I124" s="60"/>
      <c r="M124" s="60"/>
      <c r="N124" s="60"/>
      <c r="R124" s="60"/>
      <c r="S124" s="60"/>
      <c r="T124" s="60"/>
      <c r="U124" s="60"/>
      <c r="W124" s="60"/>
      <c r="X124" s="60"/>
      <c r="Y124" s="60"/>
    </row>
    <row r="125" spans="2:25">
      <c r="B125" s="10"/>
      <c r="C125" s="60"/>
      <c r="D125" s="60"/>
      <c r="H125" s="60"/>
      <c r="I125" s="60"/>
      <c r="M125" s="60"/>
      <c r="N125" s="60"/>
      <c r="R125" s="60"/>
      <c r="S125" s="60"/>
      <c r="T125" s="60"/>
      <c r="U125" s="60"/>
      <c r="W125" s="60"/>
      <c r="X125" s="60"/>
      <c r="Y125" s="60"/>
    </row>
    <row r="126" spans="2:25">
      <c r="B126" s="10"/>
      <c r="C126" s="60"/>
      <c r="D126" s="60"/>
      <c r="H126" s="60"/>
      <c r="I126" s="60"/>
      <c r="M126" s="60"/>
      <c r="N126" s="60"/>
      <c r="R126" s="60"/>
      <c r="S126" s="60"/>
      <c r="T126" s="60"/>
      <c r="U126" s="60"/>
      <c r="W126" s="60"/>
      <c r="X126" s="60"/>
      <c r="Y126" s="60"/>
    </row>
    <row r="127" spans="2:25">
      <c r="B127" s="10"/>
      <c r="C127" s="60"/>
      <c r="D127" s="60"/>
      <c r="H127" s="60"/>
      <c r="I127" s="60"/>
      <c r="M127" s="60"/>
      <c r="N127" s="60"/>
      <c r="R127" s="60"/>
      <c r="S127" s="60"/>
      <c r="T127" s="60"/>
      <c r="U127" s="60"/>
      <c r="W127" s="60"/>
      <c r="X127" s="60"/>
      <c r="Y127" s="60"/>
    </row>
    <row r="128" spans="2:25">
      <c r="B128" s="10"/>
      <c r="C128" s="60"/>
      <c r="D128" s="60"/>
      <c r="H128" s="60"/>
      <c r="I128" s="60"/>
      <c r="M128" s="60"/>
      <c r="N128" s="60"/>
      <c r="R128" s="60"/>
      <c r="S128" s="60"/>
      <c r="T128" s="60"/>
      <c r="U128" s="60"/>
      <c r="W128" s="60"/>
      <c r="X128" s="60"/>
      <c r="Y128" s="60"/>
    </row>
    <row r="129" spans="2:25">
      <c r="B129" s="10"/>
      <c r="C129" s="60"/>
      <c r="D129" s="60"/>
      <c r="H129" s="60"/>
      <c r="I129" s="60"/>
      <c r="M129" s="60"/>
      <c r="N129" s="60"/>
      <c r="R129" s="60"/>
      <c r="S129" s="60"/>
      <c r="T129" s="60"/>
      <c r="U129" s="60"/>
      <c r="W129" s="60"/>
      <c r="X129" s="60"/>
      <c r="Y129" s="60"/>
    </row>
    <row r="130" spans="2:25">
      <c r="B130" s="10"/>
      <c r="C130" s="60"/>
      <c r="D130" s="60"/>
      <c r="H130" s="60"/>
      <c r="I130" s="60"/>
      <c r="M130" s="60"/>
      <c r="N130" s="60"/>
      <c r="R130" s="60"/>
      <c r="S130" s="60"/>
      <c r="T130" s="60"/>
      <c r="U130" s="60"/>
      <c r="W130" s="60"/>
      <c r="X130" s="60"/>
      <c r="Y130" s="60"/>
    </row>
    <row r="131" spans="2:25">
      <c r="B131" s="10"/>
      <c r="C131" s="60"/>
      <c r="D131" s="60"/>
      <c r="H131" s="60"/>
      <c r="I131" s="60"/>
      <c r="M131" s="60"/>
      <c r="N131" s="60"/>
      <c r="R131" s="60"/>
      <c r="S131" s="60"/>
      <c r="T131" s="60"/>
      <c r="U131" s="60"/>
      <c r="W131" s="60"/>
      <c r="X131" s="60"/>
      <c r="Y131" s="60"/>
    </row>
    <row r="132" spans="2:25">
      <c r="B132" s="10"/>
      <c r="C132" s="60"/>
      <c r="D132" s="60"/>
      <c r="H132" s="60"/>
      <c r="I132" s="60"/>
      <c r="M132" s="60"/>
      <c r="N132" s="60"/>
      <c r="R132" s="60"/>
      <c r="S132" s="60"/>
      <c r="T132" s="60"/>
      <c r="U132" s="60"/>
      <c r="W132" s="60"/>
      <c r="X132" s="60"/>
      <c r="Y132" s="60"/>
    </row>
    <row r="133" spans="2:25">
      <c r="B133" s="10"/>
      <c r="C133" s="60"/>
      <c r="D133" s="60"/>
      <c r="H133" s="60"/>
      <c r="I133" s="60"/>
      <c r="M133" s="60"/>
      <c r="N133" s="60"/>
      <c r="R133" s="60"/>
      <c r="S133" s="60"/>
      <c r="T133" s="60"/>
      <c r="U133" s="60"/>
      <c r="W133" s="60"/>
      <c r="X133" s="60"/>
      <c r="Y133" s="60"/>
    </row>
    <row r="134" spans="2:25">
      <c r="B134" s="10"/>
      <c r="C134" s="60"/>
      <c r="D134" s="60"/>
      <c r="H134" s="60"/>
      <c r="I134" s="60"/>
      <c r="M134" s="60"/>
      <c r="N134" s="60"/>
      <c r="R134" s="60"/>
      <c r="S134" s="60"/>
      <c r="T134" s="60"/>
      <c r="U134" s="60"/>
      <c r="W134" s="60"/>
      <c r="X134" s="60"/>
      <c r="Y134" s="60"/>
    </row>
    <row r="135" spans="2:25">
      <c r="B135" s="10"/>
      <c r="C135" s="60"/>
      <c r="D135" s="60"/>
      <c r="H135" s="60"/>
      <c r="I135" s="60"/>
      <c r="M135" s="60"/>
      <c r="N135" s="60"/>
      <c r="R135" s="60"/>
      <c r="S135" s="60"/>
      <c r="T135" s="60"/>
      <c r="U135" s="60"/>
      <c r="W135" s="60"/>
      <c r="X135" s="60"/>
      <c r="Y135" s="60"/>
    </row>
    <row r="136" spans="2:25">
      <c r="B136" s="10"/>
      <c r="C136" s="60"/>
      <c r="D136" s="60"/>
      <c r="H136" s="60"/>
      <c r="I136" s="60"/>
      <c r="M136" s="60"/>
      <c r="N136" s="60"/>
      <c r="R136" s="60"/>
      <c r="S136" s="60"/>
      <c r="T136" s="60"/>
      <c r="U136" s="60"/>
      <c r="W136" s="60"/>
      <c r="X136" s="60"/>
      <c r="Y136" s="60"/>
    </row>
    <row r="137" spans="2:25">
      <c r="B137" s="10"/>
      <c r="C137" s="60"/>
      <c r="D137" s="60"/>
      <c r="H137" s="60"/>
      <c r="I137" s="60"/>
      <c r="M137" s="60"/>
      <c r="N137" s="60"/>
      <c r="R137" s="60"/>
      <c r="S137" s="60"/>
      <c r="T137" s="60"/>
      <c r="U137" s="60"/>
      <c r="W137" s="60"/>
      <c r="X137" s="60"/>
      <c r="Y137" s="60"/>
    </row>
    <row r="138" spans="2:25">
      <c r="B138" s="10"/>
      <c r="C138" s="60"/>
      <c r="D138" s="60"/>
      <c r="H138" s="60"/>
      <c r="I138" s="60"/>
      <c r="M138" s="60"/>
      <c r="N138" s="60"/>
      <c r="R138" s="60"/>
      <c r="S138" s="60"/>
      <c r="T138" s="60"/>
      <c r="U138" s="60"/>
      <c r="W138" s="60"/>
      <c r="X138" s="60"/>
      <c r="Y138" s="60"/>
    </row>
    <row r="139" spans="2:25">
      <c r="B139" s="10"/>
      <c r="C139" s="60"/>
      <c r="D139" s="60"/>
      <c r="H139" s="60"/>
      <c r="I139" s="60"/>
      <c r="M139" s="60"/>
      <c r="N139" s="60"/>
      <c r="R139" s="60"/>
      <c r="S139" s="60"/>
      <c r="T139" s="60"/>
      <c r="U139" s="60"/>
      <c r="W139" s="60"/>
      <c r="X139" s="60"/>
      <c r="Y139" s="60"/>
    </row>
    <row r="140" spans="2:25">
      <c r="B140" s="10"/>
      <c r="C140" s="60"/>
      <c r="D140" s="60"/>
      <c r="H140" s="60"/>
      <c r="I140" s="60"/>
      <c r="M140" s="60"/>
      <c r="N140" s="60"/>
      <c r="R140" s="60"/>
      <c r="S140" s="60"/>
      <c r="T140" s="60"/>
      <c r="U140" s="60"/>
      <c r="W140" s="60"/>
      <c r="X140" s="60"/>
      <c r="Y140" s="60"/>
    </row>
    <row r="141" spans="2:25">
      <c r="B141" s="10"/>
      <c r="C141" s="60"/>
      <c r="D141" s="60"/>
      <c r="H141" s="60"/>
      <c r="I141" s="60"/>
      <c r="M141" s="60"/>
      <c r="N141" s="60"/>
      <c r="R141" s="60"/>
      <c r="S141" s="60"/>
      <c r="T141" s="60"/>
      <c r="U141" s="60"/>
      <c r="W141" s="60"/>
      <c r="X141" s="60"/>
      <c r="Y141" s="60"/>
    </row>
    <row r="142" spans="2:25">
      <c r="B142" s="10"/>
      <c r="C142" s="60"/>
      <c r="D142" s="60"/>
      <c r="H142" s="60"/>
      <c r="I142" s="60"/>
      <c r="M142" s="60"/>
      <c r="N142" s="60"/>
      <c r="R142" s="60"/>
      <c r="S142" s="60"/>
      <c r="T142" s="60"/>
      <c r="U142" s="60"/>
      <c r="W142" s="60"/>
      <c r="X142" s="60"/>
      <c r="Y142" s="60"/>
    </row>
    <row r="143" spans="2:25">
      <c r="B143" s="10"/>
      <c r="C143" s="60"/>
      <c r="D143" s="60"/>
      <c r="H143" s="60"/>
      <c r="I143" s="60"/>
      <c r="M143" s="60"/>
      <c r="N143" s="60"/>
      <c r="R143" s="60"/>
      <c r="S143" s="60"/>
      <c r="T143" s="60"/>
      <c r="U143" s="60"/>
      <c r="W143" s="60"/>
      <c r="X143" s="60"/>
      <c r="Y143" s="60"/>
    </row>
    <row r="144" spans="2:25">
      <c r="B144" s="10"/>
      <c r="C144" s="60"/>
      <c r="D144" s="60"/>
      <c r="H144" s="60"/>
      <c r="I144" s="60"/>
      <c r="M144" s="60"/>
      <c r="N144" s="60"/>
      <c r="R144" s="60"/>
      <c r="S144" s="60"/>
      <c r="T144" s="60"/>
      <c r="U144" s="60"/>
      <c r="W144" s="60"/>
      <c r="X144" s="60"/>
      <c r="Y144" s="60"/>
    </row>
    <row r="145" spans="2:25">
      <c r="B145" s="10"/>
      <c r="C145" s="60"/>
      <c r="D145" s="60"/>
      <c r="H145" s="60"/>
      <c r="I145" s="60"/>
      <c r="M145" s="60"/>
      <c r="N145" s="60"/>
      <c r="R145" s="60"/>
      <c r="S145" s="60"/>
      <c r="T145" s="60"/>
      <c r="U145" s="60"/>
      <c r="W145" s="60"/>
      <c r="X145" s="60"/>
      <c r="Y145" s="60"/>
    </row>
    <row r="146" spans="2:25">
      <c r="B146" s="10"/>
      <c r="C146" s="60"/>
      <c r="D146" s="60"/>
      <c r="H146" s="60"/>
      <c r="I146" s="60"/>
      <c r="M146" s="60"/>
      <c r="N146" s="60"/>
      <c r="R146" s="60"/>
      <c r="S146" s="60"/>
      <c r="T146" s="60"/>
      <c r="U146" s="60"/>
      <c r="W146" s="60"/>
      <c r="X146" s="60"/>
      <c r="Y146" s="60"/>
    </row>
    <row r="147" spans="2:25">
      <c r="B147" s="10"/>
      <c r="C147" s="60"/>
      <c r="D147" s="60"/>
      <c r="H147" s="60"/>
      <c r="I147" s="60"/>
      <c r="M147" s="60"/>
      <c r="N147" s="60"/>
      <c r="R147" s="60"/>
      <c r="S147" s="60"/>
      <c r="T147" s="60"/>
      <c r="U147" s="60"/>
      <c r="W147" s="60"/>
      <c r="X147" s="60"/>
      <c r="Y147" s="60"/>
    </row>
    <row r="148" spans="2:25">
      <c r="B148" s="10"/>
      <c r="C148" s="60"/>
      <c r="D148" s="60"/>
      <c r="H148" s="60"/>
      <c r="I148" s="60"/>
      <c r="M148" s="60"/>
      <c r="N148" s="60"/>
      <c r="R148" s="60"/>
      <c r="S148" s="60"/>
      <c r="T148" s="60"/>
      <c r="U148" s="60"/>
      <c r="W148" s="60"/>
      <c r="X148" s="60"/>
      <c r="Y148" s="60"/>
    </row>
    <row r="149" spans="2:25">
      <c r="B149" s="10"/>
      <c r="C149" s="60"/>
      <c r="D149" s="60"/>
      <c r="H149" s="60"/>
      <c r="I149" s="60"/>
      <c r="M149" s="60"/>
      <c r="N149" s="60"/>
      <c r="R149" s="60"/>
      <c r="S149" s="60"/>
      <c r="T149" s="60"/>
      <c r="U149" s="60"/>
      <c r="W149" s="60"/>
      <c r="X149" s="60"/>
      <c r="Y149" s="60"/>
    </row>
    <row r="150" spans="2:25">
      <c r="B150" s="10"/>
      <c r="C150" s="60"/>
      <c r="D150" s="60"/>
      <c r="H150" s="60"/>
      <c r="I150" s="60"/>
      <c r="M150" s="60"/>
      <c r="N150" s="60"/>
      <c r="R150" s="60"/>
      <c r="S150" s="60"/>
      <c r="T150" s="60"/>
      <c r="U150" s="60"/>
      <c r="W150" s="60"/>
      <c r="X150" s="60"/>
      <c r="Y150" s="60"/>
    </row>
    <row r="151" spans="2:25">
      <c r="B151" s="10"/>
      <c r="C151" s="60"/>
      <c r="D151" s="60"/>
      <c r="H151" s="60"/>
      <c r="I151" s="60"/>
      <c r="M151" s="60"/>
      <c r="N151" s="60"/>
      <c r="R151" s="60"/>
      <c r="S151" s="60"/>
      <c r="T151" s="60"/>
      <c r="U151" s="60"/>
      <c r="W151" s="60"/>
      <c r="X151" s="60"/>
      <c r="Y151" s="60"/>
    </row>
    <row r="152" spans="2:25">
      <c r="B152" s="10"/>
      <c r="C152" s="60"/>
      <c r="D152" s="60"/>
      <c r="H152" s="60"/>
      <c r="I152" s="60"/>
      <c r="M152" s="60"/>
      <c r="N152" s="60"/>
      <c r="R152" s="60"/>
      <c r="S152" s="60"/>
      <c r="T152" s="60"/>
      <c r="U152" s="60"/>
      <c r="W152" s="60"/>
      <c r="X152" s="60"/>
      <c r="Y152" s="60"/>
    </row>
    <row r="153" spans="2:25">
      <c r="B153" s="10"/>
      <c r="C153" s="60"/>
      <c r="D153" s="60"/>
      <c r="H153" s="60"/>
      <c r="I153" s="60"/>
      <c r="M153" s="60"/>
      <c r="N153" s="60"/>
      <c r="R153" s="60"/>
      <c r="S153" s="60"/>
      <c r="T153" s="60"/>
      <c r="U153" s="60"/>
      <c r="W153" s="60"/>
      <c r="X153" s="60"/>
      <c r="Y153" s="60"/>
    </row>
    <row r="154" spans="2:25">
      <c r="B154" s="10"/>
      <c r="C154" s="60"/>
      <c r="D154" s="60"/>
      <c r="H154" s="60"/>
      <c r="I154" s="60"/>
      <c r="M154" s="60"/>
      <c r="N154" s="60"/>
      <c r="R154" s="60"/>
      <c r="S154" s="60"/>
      <c r="T154" s="60"/>
      <c r="U154" s="60"/>
      <c r="W154" s="60"/>
      <c r="X154" s="60"/>
      <c r="Y154" s="60"/>
    </row>
    <row r="155" spans="2:25">
      <c r="B155" s="10"/>
      <c r="C155" s="60"/>
      <c r="D155" s="60"/>
      <c r="H155" s="60"/>
      <c r="I155" s="60"/>
      <c r="M155" s="60"/>
      <c r="N155" s="60"/>
      <c r="R155" s="60"/>
      <c r="S155" s="60"/>
      <c r="T155" s="60"/>
      <c r="U155" s="60"/>
      <c r="W155" s="60"/>
      <c r="X155" s="60"/>
      <c r="Y155" s="60"/>
    </row>
    <row r="156" spans="2:25">
      <c r="B156" s="10"/>
      <c r="C156" s="60"/>
      <c r="D156" s="60"/>
      <c r="H156" s="60"/>
      <c r="I156" s="60"/>
      <c r="M156" s="60"/>
      <c r="N156" s="60"/>
      <c r="R156" s="60"/>
      <c r="S156" s="60"/>
      <c r="T156" s="60"/>
      <c r="U156" s="60"/>
      <c r="W156" s="60"/>
      <c r="X156" s="60"/>
      <c r="Y156" s="60"/>
    </row>
    <row r="157" spans="2:25">
      <c r="B157" s="10"/>
      <c r="C157" s="60"/>
      <c r="D157" s="60"/>
      <c r="H157" s="60"/>
      <c r="I157" s="60"/>
      <c r="M157" s="60"/>
      <c r="N157" s="60"/>
      <c r="R157" s="60"/>
      <c r="S157" s="60"/>
      <c r="T157" s="60"/>
      <c r="U157" s="60"/>
      <c r="W157" s="60"/>
      <c r="X157" s="60"/>
      <c r="Y157" s="60"/>
    </row>
    <row r="158" spans="2:25">
      <c r="B158" s="10"/>
      <c r="C158" s="60"/>
      <c r="D158" s="60"/>
      <c r="H158" s="60"/>
      <c r="I158" s="60"/>
      <c r="M158" s="60"/>
      <c r="N158" s="60"/>
      <c r="R158" s="60"/>
      <c r="S158" s="60"/>
      <c r="T158" s="60"/>
      <c r="U158" s="60"/>
      <c r="W158" s="60"/>
      <c r="X158" s="60"/>
      <c r="Y158" s="60"/>
    </row>
    <row r="159" spans="2:25">
      <c r="B159" s="10"/>
      <c r="C159" s="60"/>
      <c r="D159" s="60"/>
      <c r="H159" s="60"/>
      <c r="I159" s="60"/>
      <c r="M159" s="60"/>
      <c r="N159" s="60"/>
      <c r="R159" s="60"/>
      <c r="S159" s="60"/>
      <c r="T159" s="60"/>
      <c r="U159" s="60"/>
      <c r="W159" s="60"/>
      <c r="X159" s="60"/>
      <c r="Y159" s="60"/>
    </row>
    <row r="160" spans="2:25">
      <c r="B160" s="10"/>
      <c r="C160" s="60"/>
      <c r="D160" s="60"/>
      <c r="H160" s="60"/>
      <c r="I160" s="60"/>
      <c r="M160" s="60"/>
      <c r="N160" s="60"/>
      <c r="R160" s="60"/>
      <c r="S160" s="60"/>
      <c r="T160" s="60"/>
      <c r="U160" s="60"/>
      <c r="W160" s="60"/>
      <c r="X160" s="60"/>
      <c r="Y160" s="60"/>
    </row>
    <row r="161" spans="2:25">
      <c r="B161" s="10"/>
      <c r="C161" s="60"/>
      <c r="D161" s="60"/>
      <c r="H161" s="60"/>
      <c r="I161" s="60"/>
      <c r="M161" s="60"/>
      <c r="N161" s="60"/>
      <c r="R161" s="60"/>
      <c r="S161" s="60"/>
      <c r="T161" s="60"/>
      <c r="U161" s="60"/>
      <c r="W161" s="60"/>
      <c r="X161" s="60"/>
      <c r="Y161" s="60"/>
    </row>
    <row r="162" spans="2:25">
      <c r="B162" s="10"/>
      <c r="C162" s="60"/>
      <c r="D162" s="60"/>
      <c r="H162" s="60"/>
      <c r="I162" s="60"/>
      <c r="M162" s="60"/>
      <c r="N162" s="60"/>
      <c r="R162" s="60"/>
      <c r="S162" s="60"/>
      <c r="T162" s="60"/>
      <c r="U162" s="60"/>
      <c r="W162" s="60"/>
      <c r="X162" s="60"/>
      <c r="Y162" s="60"/>
    </row>
    <row r="163" spans="2:25">
      <c r="B163" s="10"/>
      <c r="C163" s="60"/>
      <c r="D163" s="60"/>
      <c r="H163" s="60"/>
      <c r="I163" s="60"/>
      <c r="M163" s="60"/>
      <c r="N163" s="60"/>
      <c r="R163" s="60"/>
      <c r="S163" s="60"/>
      <c r="T163" s="60"/>
      <c r="U163" s="60"/>
      <c r="W163" s="60"/>
      <c r="X163" s="60"/>
      <c r="Y163" s="60"/>
    </row>
    <row r="164" spans="2:25">
      <c r="B164" s="10"/>
      <c r="C164" s="60"/>
      <c r="D164" s="60"/>
      <c r="H164" s="60"/>
      <c r="I164" s="60"/>
      <c r="M164" s="60"/>
      <c r="N164" s="60"/>
      <c r="R164" s="60"/>
      <c r="S164" s="60"/>
      <c r="T164" s="60"/>
      <c r="U164" s="60"/>
      <c r="W164" s="60"/>
      <c r="X164" s="60"/>
      <c r="Y164" s="60"/>
    </row>
    <row r="165" spans="2:25">
      <c r="B165" s="10"/>
      <c r="C165" s="60"/>
      <c r="D165" s="60"/>
      <c r="H165" s="60"/>
      <c r="I165" s="60"/>
      <c r="M165" s="60"/>
      <c r="N165" s="60"/>
      <c r="R165" s="60"/>
      <c r="S165" s="60"/>
      <c r="T165" s="60"/>
      <c r="U165" s="60"/>
      <c r="W165" s="60"/>
      <c r="X165" s="60"/>
      <c r="Y165" s="60"/>
    </row>
    <row r="166" spans="2:25">
      <c r="B166" s="10"/>
      <c r="C166" s="60"/>
      <c r="D166" s="60"/>
      <c r="H166" s="60"/>
      <c r="I166" s="60"/>
      <c r="M166" s="60"/>
      <c r="N166" s="60"/>
      <c r="R166" s="60"/>
      <c r="S166" s="60"/>
      <c r="T166" s="60"/>
      <c r="U166" s="60"/>
      <c r="W166" s="60"/>
      <c r="X166" s="60"/>
      <c r="Y166" s="60"/>
    </row>
    <row r="167" spans="2:25">
      <c r="B167" s="10"/>
      <c r="C167" s="60"/>
      <c r="D167" s="60"/>
      <c r="H167" s="60"/>
      <c r="I167" s="60"/>
      <c r="M167" s="60"/>
      <c r="N167" s="60"/>
      <c r="R167" s="60"/>
      <c r="S167" s="60"/>
      <c r="T167" s="60"/>
      <c r="U167" s="60"/>
      <c r="W167" s="60"/>
      <c r="X167" s="60"/>
      <c r="Y167" s="60"/>
    </row>
    <row r="168" spans="2:25">
      <c r="B168" s="10"/>
      <c r="C168" s="60"/>
      <c r="D168" s="60"/>
      <c r="H168" s="60"/>
      <c r="I168" s="60"/>
      <c r="M168" s="60"/>
      <c r="N168" s="60"/>
      <c r="R168" s="60"/>
      <c r="S168" s="60"/>
      <c r="T168" s="60"/>
      <c r="U168" s="60"/>
      <c r="W168" s="60"/>
      <c r="X168" s="60"/>
      <c r="Y168" s="60"/>
    </row>
    <row r="169" spans="2:25">
      <c r="B169" s="10"/>
      <c r="C169" s="60"/>
      <c r="D169" s="60"/>
      <c r="H169" s="60"/>
      <c r="I169" s="60"/>
      <c r="M169" s="60"/>
      <c r="N169" s="60"/>
      <c r="R169" s="60"/>
      <c r="S169" s="60"/>
      <c r="T169" s="60"/>
      <c r="U169" s="60"/>
      <c r="W169" s="60"/>
      <c r="X169" s="60"/>
      <c r="Y169" s="60"/>
    </row>
    <row r="170" spans="2:25">
      <c r="B170" s="10"/>
      <c r="C170" s="60"/>
      <c r="D170" s="60"/>
      <c r="H170" s="60"/>
      <c r="I170" s="60"/>
      <c r="M170" s="60"/>
      <c r="N170" s="60"/>
      <c r="R170" s="60"/>
      <c r="S170" s="60"/>
      <c r="T170" s="60"/>
      <c r="U170" s="60"/>
      <c r="W170" s="60"/>
      <c r="X170" s="60"/>
      <c r="Y170" s="60"/>
    </row>
    <row r="171" spans="2:25">
      <c r="B171" s="10"/>
      <c r="C171" s="60"/>
      <c r="D171" s="60"/>
      <c r="H171" s="60"/>
      <c r="I171" s="60"/>
      <c r="M171" s="60"/>
      <c r="N171" s="60"/>
      <c r="R171" s="60"/>
      <c r="S171" s="60"/>
      <c r="T171" s="60"/>
      <c r="U171" s="60"/>
      <c r="W171" s="60"/>
      <c r="X171" s="60"/>
      <c r="Y171" s="60"/>
    </row>
    <row r="172" spans="2:25">
      <c r="B172" s="10"/>
      <c r="C172" s="60"/>
      <c r="D172" s="60"/>
      <c r="H172" s="60"/>
      <c r="I172" s="60"/>
      <c r="M172" s="60"/>
      <c r="N172" s="60"/>
      <c r="R172" s="60"/>
      <c r="S172" s="60"/>
      <c r="T172" s="60"/>
      <c r="U172" s="60"/>
      <c r="W172" s="60"/>
      <c r="X172" s="60"/>
      <c r="Y172" s="60"/>
    </row>
    <row r="173" spans="2:25">
      <c r="B173" s="10"/>
      <c r="C173" s="60"/>
      <c r="D173" s="60"/>
      <c r="H173" s="60"/>
      <c r="I173" s="60"/>
      <c r="M173" s="60"/>
      <c r="N173" s="60"/>
      <c r="R173" s="60"/>
      <c r="S173" s="60"/>
      <c r="T173" s="60"/>
      <c r="U173" s="60"/>
      <c r="W173" s="60"/>
      <c r="X173" s="60"/>
      <c r="Y173" s="60"/>
    </row>
    <row r="174" spans="2:25">
      <c r="B174" s="10"/>
      <c r="C174" s="60"/>
      <c r="D174" s="60"/>
      <c r="H174" s="60"/>
      <c r="I174" s="60"/>
      <c r="M174" s="60"/>
      <c r="N174" s="60"/>
      <c r="R174" s="60"/>
      <c r="S174" s="60"/>
      <c r="T174" s="60"/>
      <c r="U174" s="60"/>
      <c r="W174" s="60"/>
      <c r="X174" s="60"/>
      <c r="Y174" s="60"/>
    </row>
    <row r="175" spans="2:25">
      <c r="B175" s="10"/>
      <c r="C175" s="60"/>
      <c r="D175" s="60"/>
      <c r="H175" s="60"/>
      <c r="I175" s="60"/>
      <c r="M175" s="60"/>
      <c r="N175" s="60"/>
      <c r="R175" s="60"/>
      <c r="S175" s="60"/>
      <c r="T175" s="60"/>
      <c r="U175" s="60"/>
      <c r="W175" s="60"/>
      <c r="X175" s="60"/>
      <c r="Y175" s="60"/>
    </row>
    <row r="176" spans="2:25">
      <c r="B176" s="10"/>
      <c r="C176" s="60"/>
      <c r="D176" s="60"/>
      <c r="H176" s="60"/>
      <c r="I176" s="60"/>
      <c r="M176" s="60"/>
      <c r="N176" s="60"/>
      <c r="R176" s="60"/>
      <c r="S176" s="60"/>
      <c r="T176" s="60"/>
      <c r="U176" s="60"/>
      <c r="W176" s="60"/>
      <c r="X176" s="60"/>
      <c r="Y176" s="60"/>
    </row>
    <row r="177" spans="2:25">
      <c r="B177" s="10"/>
      <c r="C177" s="60"/>
      <c r="D177" s="60"/>
      <c r="H177" s="60"/>
      <c r="I177" s="60"/>
      <c r="M177" s="60"/>
      <c r="N177" s="60"/>
      <c r="R177" s="60"/>
      <c r="S177" s="60"/>
      <c r="T177" s="60"/>
      <c r="U177" s="60"/>
      <c r="W177" s="60"/>
      <c r="X177" s="60"/>
      <c r="Y177" s="60"/>
    </row>
    <row r="178" spans="2:25">
      <c r="B178" s="10"/>
      <c r="C178" s="60"/>
      <c r="D178" s="60"/>
      <c r="H178" s="60"/>
      <c r="I178" s="60"/>
      <c r="M178" s="60"/>
      <c r="N178" s="60"/>
      <c r="R178" s="60"/>
      <c r="S178" s="60"/>
      <c r="T178" s="60"/>
      <c r="U178" s="60"/>
      <c r="W178" s="60"/>
      <c r="X178" s="60"/>
      <c r="Y178" s="60"/>
    </row>
    <row r="179" spans="2:25">
      <c r="B179" s="10"/>
      <c r="C179" s="60"/>
      <c r="D179" s="60"/>
      <c r="H179" s="60"/>
      <c r="I179" s="60"/>
      <c r="M179" s="60"/>
      <c r="N179" s="60"/>
      <c r="R179" s="60"/>
      <c r="S179" s="60"/>
      <c r="T179" s="60"/>
      <c r="U179" s="60"/>
      <c r="W179" s="60"/>
      <c r="X179" s="60"/>
      <c r="Y179" s="60"/>
    </row>
    <row r="180" spans="2:25">
      <c r="B180" s="10"/>
      <c r="C180" s="60"/>
      <c r="D180" s="60"/>
      <c r="H180" s="60"/>
      <c r="I180" s="60"/>
      <c r="M180" s="60"/>
      <c r="N180" s="60"/>
      <c r="R180" s="60"/>
      <c r="S180" s="60"/>
      <c r="T180" s="60"/>
      <c r="U180" s="60"/>
      <c r="W180" s="60"/>
      <c r="X180" s="60"/>
      <c r="Y180" s="60"/>
    </row>
    <row r="181" spans="2:25">
      <c r="B181" s="10"/>
      <c r="C181" s="60"/>
      <c r="D181" s="60"/>
      <c r="H181" s="60"/>
      <c r="I181" s="60"/>
      <c r="M181" s="60"/>
      <c r="N181" s="60"/>
      <c r="R181" s="60"/>
      <c r="S181" s="60"/>
      <c r="T181" s="60"/>
      <c r="U181" s="60"/>
      <c r="W181" s="60"/>
      <c r="X181" s="60"/>
      <c r="Y181" s="60"/>
    </row>
    <row r="182" spans="2:25">
      <c r="B182" s="10"/>
      <c r="C182" s="60"/>
      <c r="D182" s="60"/>
      <c r="H182" s="60"/>
      <c r="I182" s="60"/>
      <c r="M182" s="60"/>
      <c r="N182" s="60"/>
      <c r="R182" s="60"/>
      <c r="S182" s="60"/>
      <c r="T182" s="60"/>
      <c r="U182" s="60"/>
      <c r="W182" s="60"/>
      <c r="X182" s="60"/>
      <c r="Y182" s="60"/>
    </row>
    <row r="183" spans="2:25">
      <c r="B183" s="10"/>
      <c r="C183" s="60"/>
      <c r="D183" s="60"/>
      <c r="H183" s="60"/>
      <c r="I183" s="60"/>
      <c r="M183" s="60"/>
      <c r="N183" s="60"/>
      <c r="R183" s="60"/>
      <c r="S183" s="60"/>
      <c r="T183" s="60"/>
      <c r="U183" s="60"/>
      <c r="W183" s="60"/>
      <c r="X183" s="60"/>
      <c r="Y183" s="60"/>
    </row>
    <row r="184" spans="2:25">
      <c r="B184" s="10"/>
      <c r="C184" s="60"/>
      <c r="D184" s="60"/>
      <c r="H184" s="60"/>
      <c r="I184" s="60"/>
      <c r="M184" s="60"/>
      <c r="N184" s="60"/>
      <c r="R184" s="60"/>
      <c r="S184" s="60"/>
      <c r="T184" s="60"/>
      <c r="U184" s="60"/>
      <c r="W184" s="60"/>
      <c r="X184" s="60"/>
      <c r="Y184" s="60"/>
    </row>
    <row r="185" spans="2:25">
      <c r="B185" s="10"/>
      <c r="C185" s="60"/>
      <c r="D185" s="60"/>
      <c r="H185" s="60"/>
      <c r="I185" s="60"/>
      <c r="M185" s="60"/>
      <c r="N185" s="60"/>
      <c r="R185" s="60"/>
      <c r="S185" s="60"/>
      <c r="T185" s="60"/>
      <c r="U185" s="60"/>
      <c r="W185" s="60"/>
      <c r="X185" s="60"/>
      <c r="Y185" s="60"/>
    </row>
    <row r="186" spans="2:25">
      <c r="B186" s="10"/>
      <c r="C186" s="60"/>
      <c r="D186" s="60"/>
      <c r="H186" s="60"/>
      <c r="I186" s="60"/>
      <c r="M186" s="60"/>
      <c r="N186" s="60"/>
      <c r="R186" s="60"/>
      <c r="S186" s="60"/>
      <c r="T186" s="60"/>
      <c r="U186" s="60"/>
      <c r="W186" s="60"/>
      <c r="X186" s="60"/>
      <c r="Y186" s="60"/>
    </row>
    <row r="187" spans="2:25">
      <c r="B187" s="10"/>
      <c r="C187" s="60"/>
      <c r="D187" s="60"/>
      <c r="H187" s="60"/>
      <c r="I187" s="60"/>
      <c r="M187" s="60"/>
      <c r="N187" s="60"/>
      <c r="R187" s="60"/>
      <c r="S187" s="60"/>
      <c r="T187" s="60"/>
      <c r="U187" s="60"/>
      <c r="W187" s="60"/>
      <c r="X187" s="60"/>
      <c r="Y187" s="60"/>
    </row>
    <row r="188" spans="2:25">
      <c r="B188" s="10"/>
      <c r="C188" s="60"/>
      <c r="D188" s="60"/>
      <c r="H188" s="60"/>
      <c r="I188" s="60"/>
      <c r="M188" s="60"/>
      <c r="N188" s="60"/>
      <c r="R188" s="60"/>
      <c r="S188" s="60"/>
      <c r="T188" s="60"/>
      <c r="U188" s="60"/>
      <c r="W188" s="60"/>
      <c r="X188" s="60"/>
      <c r="Y188" s="60"/>
    </row>
    <row r="189" spans="2:25">
      <c r="B189" s="10"/>
      <c r="C189" s="60"/>
      <c r="D189" s="60"/>
      <c r="H189" s="60"/>
      <c r="I189" s="60"/>
      <c r="M189" s="60"/>
      <c r="N189" s="60"/>
      <c r="R189" s="60"/>
      <c r="S189" s="60"/>
      <c r="T189" s="60"/>
      <c r="U189" s="60"/>
      <c r="W189" s="60"/>
      <c r="X189" s="60"/>
      <c r="Y189" s="60"/>
    </row>
    <row r="190" spans="2:25">
      <c r="B190" s="10"/>
      <c r="C190" s="60"/>
      <c r="D190" s="60"/>
      <c r="H190" s="60"/>
      <c r="I190" s="60"/>
      <c r="M190" s="60"/>
      <c r="N190" s="60"/>
      <c r="R190" s="60"/>
      <c r="S190" s="60"/>
      <c r="T190" s="60"/>
      <c r="U190" s="60"/>
      <c r="W190" s="60"/>
      <c r="X190" s="60"/>
      <c r="Y190" s="60"/>
    </row>
    <row r="191" spans="2:25">
      <c r="B191" s="10"/>
      <c r="C191" s="60"/>
      <c r="D191" s="60"/>
      <c r="H191" s="60"/>
      <c r="I191" s="60"/>
      <c r="M191" s="60"/>
      <c r="N191" s="60"/>
      <c r="R191" s="60"/>
      <c r="S191" s="60"/>
      <c r="T191" s="60"/>
      <c r="U191" s="60"/>
      <c r="W191" s="60"/>
      <c r="X191" s="60"/>
      <c r="Y191" s="60"/>
    </row>
    <row r="192" spans="2:25">
      <c r="B192" s="10"/>
      <c r="C192" s="60"/>
      <c r="D192" s="60"/>
      <c r="H192" s="60"/>
      <c r="I192" s="60"/>
      <c r="M192" s="60"/>
      <c r="N192" s="60"/>
      <c r="R192" s="60"/>
      <c r="S192" s="60"/>
      <c r="T192" s="60"/>
      <c r="U192" s="60"/>
      <c r="W192" s="60"/>
      <c r="X192" s="60"/>
      <c r="Y192" s="60"/>
    </row>
    <row r="193" spans="2:25">
      <c r="B193" s="10"/>
      <c r="C193" s="60"/>
      <c r="D193" s="60"/>
      <c r="H193" s="60"/>
      <c r="I193" s="60"/>
      <c r="M193" s="60"/>
      <c r="N193" s="60"/>
      <c r="R193" s="60"/>
      <c r="S193" s="60"/>
      <c r="T193" s="60"/>
      <c r="U193" s="60"/>
      <c r="W193" s="60"/>
      <c r="X193" s="60"/>
      <c r="Y193" s="60"/>
    </row>
    <row r="194" spans="2:25">
      <c r="B194" s="10"/>
      <c r="C194" s="60"/>
      <c r="D194" s="60"/>
      <c r="H194" s="60"/>
      <c r="I194" s="60"/>
      <c r="M194" s="60"/>
      <c r="N194" s="60"/>
      <c r="R194" s="60"/>
      <c r="S194" s="60"/>
      <c r="T194" s="60"/>
      <c r="U194" s="60"/>
      <c r="W194" s="60"/>
      <c r="X194" s="60"/>
      <c r="Y194" s="60"/>
    </row>
    <row r="195" spans="2:25">
      <c r="B195" s="10"/>
      <c r="C195" s="60"/>
      <c r="D195" s="60"/>
      <c r="H195" s="60"/>
      <c r="I195" s="60"/>
      <c r="M195" s="60"/>
      <c r="N195" s="60"/>
      <c r="R195" s="60"/>
      <c r="S195" s="60"/>
      <c r="T195" s="60"/>
      <c r="U195" s="60"/>
      <c r="W195" s="60"/>
      <c r="X195" s="60"/>
      <c r="Y195" s="60"/>
    </row>
    <row r="196" spans="2:25">
      <c r="B196" s="10"/>
      <c r="C196" s="60"/>
      <c r="D196" s="60"/>
      <c r="H196" s="60"/>
      <c r="I196" s="60"/>
      <c r="M196" s="60"/>
      <c r="N196" s="60"/>
      <c r="R196" s="60"/>
      <c r="S196" s="60"/>
      <c r="T196" s="60"/>
      <c r="U196" s="60"/>
      <c r="W196" s="60"/>
      <c r="X196" s="60"/>
      <c r="Y196" s="60"/>
    </row>
    <row r="197" spans="2:25">
      <c r="B197" s="10"/>
      <c r="C197" s="60"/>
      <c r="D197" s="60"/>
      <c r="H197" s="60"/>
      <c r="I197" s="60"/>
      <c r="M197" s="60"/>
      <c r="N197" s="60"/>
      <c r="R197" s="60"/>
      <c r="S197" s="60"/>
      <c r="T197" s="60"/>
      <c r="U197" s="60"/>
      <c r="W197" s="60"/>
      <c r="X197" s="60"/>
      <c r="Y197" s="60"/>
    </row>
    <row r="198" spans="2:25">
      <c r="B198" s="10"/>
      <c r="C198" s="60"/>
      <c r="D198" s="60"/>
      <c r="H198" s="60"/>
      <c r="I198" s="60"/>
      <c r="M198" s="60"/>
      <c r="N198" s="60"/>
      <c r="R198" s="60"/>
      <c r="S198" s="60"/>
      <c r="T198" s="60"/>
      <c r="U198" s="60"/>
      <c r="W198" s="60"/>
      <c r="X198" s="60"/>
      <c r="Y198" s="60"/>
    </row>
    <row r="199" spans="2:25">
      <c r="B199" s="10"/>
      <c r="C199" s="60"/>
      <c r="D199" s="60"/>
      <c r="H199" s="60"/>
      <c r="I199" s="60"/>
      <c r="M199" s="60"/>
      <c r="N199" s="60"/>
      <c r="R199" s="60"/>
      <c r="S199" s="60"/>
      <c r="T199" s="60"/>
      <c r="U199" s="60"/>
      <c r="W199" s="60"/>
      <c r="X199" s="60"/>
      <c r="Y199" s="60"/>
    </row>
    <row r="200" spans="2:25">
      <c r="B200" s="10"/>
      <c r="C200" s="60"/>
      <c r="D200" s="60"/>
      <c r="H200" s="60"/>
      <c r="I200" s="60"/>
      <c r="M200" s="60"/>
      <c r="N200" s="60"/>
      <c r="R200" s="60"/>
      <c r="S200" s="60"/>
      <c r="T200" s="60"/>
      <c r="U200" s="60"/>
      <c r="W200" s="60"/>
      <c r="X200" s="60"/>
      <c r="Y200" s="60"/>
    </row>
  </sheetData>
  <pageMargins left="0.7" right="0.7" top="0.75" bottom="0.75" header="0.3" footer="0.3"/>
  <pageSetup scale="36" orientation="portrait" r:id="rId1"/>
  <headerFooter>
    <oddHeader>&amp;A</oddHeader>
    <oddFooter>&amp;L&amp;"-,Bold"Sabre Confidential&amp;C&amp;D&amp;RPage &amp;P</oddFooter>
  </headerFooter>
  <ignoredErrors>
    <ignoredError sqref="G5:G7 G9:G10 G12 L5:Q12" numberStoredAsText="1"/>
    <ignoredError sqref="G24 G57:G60 G55 G43 G35:G41 G33 G21 G18:G19 G15:G16 G13 G29 G67 G73 G65 G51 L13:Q22 G62 G31 G75 G53" numberStoredAsText="1" formula="1"/>
    <ignoredError sqref="G14:K14 G52:Q52 H51:Q51 G66:N66 H65:Q65 G74:Q74 H73:Q73 G68:Q72 H67:Q67 G30:Q30 H29:Q29 H13:K13 G17:K17 H15:K16 G20:K20 H18:K19 G23:Q23 H21:K21 G34:Q34 H33:Q33 G42:Q42 H35:Q41 G45:Q50 H43:Q43 G56:Q56 H55:Q55 G61:Q61 H57:Q58 G77:Q77 G25:Q28 H24:Q24 G22:K22 H62:Q62 H60:Q60 H59:M59 O59:Q59 G101:Q101 G100:M100 O100:Q100 G96:Q99 G78:L78 N78:Q78 G44:N44 P44:Q44 P66:Q66 H31:Q31 H75:Q75 H53:Q53 G79:Q9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Z155"/>
  <sheetViews>
    <sheetView showGridLines="0" zoomScaleNormal="100" zoomScaleSheetLayoutView="100" workbookViewId="0">
      <pane xSplit="2" ySplit="4" topLeftCell="G5" activePane="bottomRight" state="frozen"/>
      <selection activeCell="T7" sqref="T7"/>
      <selection pane="topRight" activeCell="T7" sqref="T7"/>
      <selection pane="bottomLeft" activeCell="T7" sqref="T7"/>
      <selection pane="bottomRight"/>
    </sheetView>
  </sheetViews>
  <sheetFormatPr defaultColWidth="9.140625" defaultRowHeight="12.75" outlineLevelCol="1"/>
  <cols>
    <col min="1" max="1" width="3.7109375" style="3" customWidth="1"/>
    <col min="2" max="2" width="109.140625" style="3" customWidth="1"/>
    <col min="3" max="5" width="12.28515625" style="33" hidden="1" customWidth="1" outlineLevel="1"/>
    <col min="6" max="6" width="10.7109375" style="33" hidden="1" customWidth="1" outlineLevel="1"/>
    <col min="7" max="7" width="11.5703125" style="33" customWidth="1" collapsed="1"/>
    <col min="8" max="11" width="12.28515625" style="33" hidden="1" customWidth="1" outlineLevel="1"/>
    <col min="12" max="12" width="11.5703125" style="33" customWidth="1" collapsed="1"/>
    <col min="13" max="16" width="12.28515625" style="33" hidden="1" customWidth="1" outlineLevel="1"/>
    <col min="17" max="17" width="11.5703125" style="33" customWidth="1" collapsed="1"/>
    <col min="18" max="21" width="12.28515625" style="33" customWidth="1" outlineLevel="1"/>
    <col min="22" max="22" width="11.5703125" style="33" customWidth="1"/>
    <col min="23" max="25" width="12.28515625" style="33" customWidth="1" outlineLevel="1"/>
    <col min="26" max="16384" width="9.140625" style="3"/>
  </cols>
  <sheetData>
    <row r="1" spans="2:25">
      <c r="G1" s="32"/>
      <c r="L1" s="32"/>
      <c r="Q1" s="32"/>
      <c r="V1" s="32"/>
    </row>
    <row r="2" spans="2:25" ht="26.25">
      <c r="B2" s="245" t="s">
        <v>42</v>
      </c>
      <c r="G2" s="32"/>
      <c r="L2" s="32"/>
      <c r="Q2" s="32"/>
      <c r="V2" s="32"/>
    </row>
    <row r="3" spans="2:25">
      <c r="B3" s="6" t="s">
        <v>21</v>
      </c>
      <c r="G3" s="32"/>
      <c r="L3" s="32"/>
      <c r="Q3" s="32"/>
      <c r="V3" s="32"/>
    </row>
    <row r="4" spans="2:25" ht="15">
      <c r="B4" s="7" t="s">
        <v>59</v>
      </c>
      <c r="C4" s="35" t="s">
        <v>63</v>
      </c>
      <c r="D4" s="35" t="s">
        <v>67</v>
      </c>
      <c r="E4" s="35" t="s">
        <v>69</v>
      </c>
      <c r="F4" s="35" t="s">
        <v>72</v>
      </c>
      <c r="G4" s="34" t="s">
        <v>73</v>
      </c>
      <c r="H4" s="35" t="s">
        <v>77</v>
      </c>
      <c r="I4" s="35" t="s">
        <v>82</v>
      </c>
      <c r="J4" s="35" t="s">
        <v>108</v>
      </c>
      <c r="K4" s="35" t="s">
        <v>112</v>
      </c>
      <c r="L4" s="34" t="s">
        <v>113</v>
      </c>
      <c r="M4" s="35" t="s">
        <v>119</v>
      </c>
      <c r="N4" s="35" t="s">
        <v>121</v>
      </c>
      <c r="O4" s="35" t="s">
        <v>139</v>
      </c>
      <c r="P4" s="35" t="s">
        <v>140</v>
      </c>
      <c r="Q4" s="34" t="s">
        <v>157</v>
      </c>
      <c r="R4" s="35" t="s">
        <v>165</v>
      </c>
      <c r="S4" s="35" t="s">
        <v>189</v>
      </c>
      <c r="T4" s="35" t="s">
        <v>193</v>
      </c>
      <c r="U4" s="35" t="s">
        <v>196</v>
      </c>
      <c r="V4" s="34" t="s">
        <v>201</v>
      </c>
      <c r="W4" s="35" t="s">
        <v>210</v>
      </c>
      <c r="X4" s="35" t="s">
        <v>216</v>
      </c>
      <c r="Y4" s="35" t="s">
        <v>218</v>
      </c>
    </row>
    <row r="6" spans="2:25" ht="15" customHeight="1">
      <c r="B6" s="12" t="s">
        <v>28</v>
      </c>
    </row>
    <row r="7" spans="2:25" ht="15" customHeight="1">
      <c r="B7" s="193" t="s">
        <v>125</v>
      </c>
      <c r="C7" s="183">
        <v>207.494</v>
      </c>
      <c r="D7" s="183">
        <v>32.207000000000001</v>
      </c>
      <c r="E7" s="183">
        <v>176.34</v>
      </c>
      <c r="F7" s="183">
        <v>129.441</v>
      </c>
      <c r="G7" s="40">
        <f t="shared" ref="G7:G9" si="0">SUM(C7:F7)</f>
        <v>545.48199999999997</v>
      </c>
      <c r="H7" s="195">
        <v>105.167</v>
      </c>
      <c r="I7" s="195">
        <v>72.019000000000005</v>
      </c>
      <c r="J7" s="195">
        <v>40.814999999999998</v>
      </c>
      <c r="K7" s="195">
        <v>24.561000000000007</v>
      </c>
      <c r="L7" s="40">
        <f t="shared" ref="L7:L9" si="1">SUM(H7:K7)</f>
        <v>242.56200000000001</v>
      </c>
      <c r="M7" s="195">
        <v>75.938999999999993</v>
      </c>
      <c r="N7" s="195">
        <v>-6.4870000000000001</v>
      </c>
      <c r="O7" s="195">
        <v>90.989000000000004</v>
      </c>
      <c r="P7" s="195">
        <v>82.09</v>
      </c>
      <c r="Q7" s="40">
        <f t="shared" ref="Q7:Q9" si="2">SUM(M7:P7)</f>
        <v>242.53100000000001</v>
      </c>
      <c r="R7" s="195">
        <v>87.88</v>
      </c>
      <c r="S7" s="195">
        <v>92.245999999999995</v>
      </c>
      <c r="T7" s="354">
        <v>73.004999999999995</v>
      </c>
      <c r="U7" s="195">
        <v>84.4</v>
      </c>
      <c r="V7" s="40">
        <f t="shared" ref="V7:V9" si="3">SUM(R7:U7)</f>
        <v>337.53099999999995</v>
      </c>
      <c r="W7" s="195">
        <v>56.85</v>
      </c>
      <c r="X7" s="195">
        <v>27.838000000000001</v>
      </c>
      <c r="Y7" s="195">
        <v>63.813000000000002</v>
      </c>
    </row>
    <row r="8" spans="2:25" ht="15" customHeight="1">
      <c r="B8" s="194" t="s">
        <v>192</v>
      </c>
      <c r="C8" s="16">
        <v>-158.911</v>
      </c>
      <c r="D8" s="16">
        <v>-0.69599999999999995</v>
      </c>
      <c r="E8" s="16">
        <v>-53.892000000000003</v>
      </c>
      <c r="F8" s="16">
        <v>-100.90900000000001</v>
      </c>
      <c r="G8" s="51">
        <f t="shared" si="0"/>
        <v>-314.40800000000002</v>
      </c>
      <c r="H8" s="196">
        <v>-13.35</v>
      </c>
      <c r="I8" s="196">
        <v>2.0979999999999999</v>
      </c>
      <c r="J8" s="196">
        <v>0.39400000000000002</v>
      </c>
      <c r="K8" s="196">
        <v>5.3089999999999984</v>
      </c>
      <c r="L8" s="51">
        <f t="shared" si="1"/>
        <v>-5.5490000000000004</v>
      </c>
      <c r="M8" s="196">
        <v>0.47699999999999998</v>
      </c>
      <c r="N8" s="196">
        <v>1.222</v>
      </c>
      <c r="O8" s="196">
        <v>0.52900000000000003</v>
      </c>
      <c r="P8" s="196">
        <v>-0.29599999999999999</v>
      </c>
      <c r="Q8" s="51">
        <f t="shared" si="2"/>
        <v>1.9319999999999997</v>
      </c>
      <c r="R8" s="196">
        <v>1.2070000000000001</v>
      </c>
      <c r="S8" s="196">
        <v>-0.76</v>
      </c>
      <c r="T8" s="196">
        <v>-3.6640000000000001</v>
      </c>
      <c r="U8" s="196">
        <v>1.478</v>
      </c>
      <c r="V8" s="51">
        <f t="shared" si="3"/>
        <v>-1.7390000000000001</v>
      </c>
      <c r="W8" s="196">
        <v>1.452</v>
      </c>
      <c r="X8" s="196">
        <v>-1.35</v>
      </c>
      <c r="Y8" s="196">
        <v>0.59599999999999997</v>
      </c>
    </row>
    <row r="9" spans="2:25" ht="15" customHeight="1">
      <c r="B9" s="194" t="s">
        <v>128</v>
      </c>
      <c r="C9" s="16">
        <v>0.747</v>
      </c>
      <c r="D9" s="16">
        <v>1.0780000000000001</v>
      </c>
      <c r="E9" s="16">
        <v>0.67600000000000005</v>
      </c>
      <c r="F9" s="16">
        <v>0.98</v>
      </c>
      <c r="G9" s="51">
        <f t="shared" si="0"/>
        <v>3.4810000000000003</v>
      </c>
      <c r="H9" s="196">
        <v>1.1020000000000001</v>
      </c>
      <c r="I9" s="196">
        <v>1.0780000000000001</v>
      </c>
      <c r="J9" s="196">
        <v>1.0469999999999999</v>
      </c>
      <c r="K9" s="196">
        <v>1.1499999999999999</v>
      </c>
      <c r="L9" s="51">
        <f t="shared" si="1"/>
        <v>4.3770000000000007</v>
      </c>
      <c r="M9" s="196">
        <v>1.306</v>
      </c>
      <c r="N9" s="196">
        <v>1.113</v>
      </c>
      <c r="O9" s="196">
        <v>1.3069999999999999</v>
      </c>
      <c r="P9" s="196">
        <v>1.387</v>
      </c>
      <c r="Q9" s="51">
        <f t="shared" si="2"/>
        <v>5.1129999999999995</v>
      </c>
      <c r="R9" s="196">
        <v>1.3620000000000001</v>
      </c>
      <c r="S9" s="196">
        <v>1.079</v>
      </c>
      <c r="T9" s="196">
        <v>1.538</v>
      </c>
      <c r="U9" s="196">
        <v>1.1499999999999999</v>
      </c>
      <c r="V9" s="51">
        <f t="shared" si="3"/>
        <v>5.1289999999999996</v>
      </c>
      <c r="W9" s="196">
        <v>0.91200000000000003</v>
      </c>
      <c r="X9" s="196">
        <v>1.6060000000000001</v>
      </c>
      <c r="Y9" s="196">
        <v>0.77100000000000002</v>
      </c>
    </row>
    <row r="10" spans="2:25" ht="15" customHeight="1">
      <c r="B10" s="204" t="s">
        <v>124</v>
      </c>
      <c r="C10" s="154">
        <f>SUM(C7:C9)</f>
        <v>49.33</v>
      </c>
      <c r="D10" s="154">
        <f>SUM(D7:D9)</f>
        <v>32.588999999999999</v>
      </c>
      <c r="E10" s="154">
        <f>SUM(E7:E9)</f>
        <v>123.12400000000001</v>
      </c>
      <c r="F10" s="154">
        <f>SUM(F7:F9)</f>
        <v>29.511999999999997</v>
      </c>
      <c r="G10" s="155">
        <f>SUM(C10:F10)</f>
        <v>234.55500000000001</v>
      </c>
      <c r="H10" s="154">
        <f>SUM(H7:H9)</f>
        <v>92.919000000000011</v>
      </c>
      <c r="I10" s="154">
        <f>SUM(I7:I9)</f>
        <v>75.195000000000007</v>
      </c>
      <c r="J10" s="154">
        <f>SUM(J7:J9)</f>
        <v>42.255999999999993</v>
      </c>
      <c r="K10" s="154">
        <f>SUM(K7:K9)</f>
        <v>31.020000000000003</v>
      </c>
      <c r="L10" s="155">
        <f>SUM(H10:K10)</f>
        <v>241.39000000000004</v>
      </c>
      <c r="M10" s="154">
        <f>SUM(M7:M9)</f>
        <v>77.721999999999994</v>
      </c>
      <c r="N10" s="154">
        <f>SUM(N7:N9)</f>
        <v>-4.152000000000001</v>
      </c>
      <c r="O10" s="154">
        <f>SUM(O7:O9)</f>
        <v>92.825000000000003</v>
      </c>
      <c r="P10" s="154">
        <f>SUM(P7:P9)</f>
        <v>83.180999999999997</v>
      </c>
      <c r="Q10" s="155">
        <f>SUM(M10:P10)</f>
        <v>249.57599999999996</v>
      </c>
      <c r="R10" s="154">
        <f>SUM(R7:R9)</f>
        <v>90.448999999999984</v>
      </c>
      <c r="S10" s="154">
        <f>SUM(S7:S9)</f>
        <v>92.564999999999984</v>
      </c>
      <c r="T10" s="154">
        <f>SUM(T7:T9)</f>
        <v>70.878999999999991</v>
      </c>
      <c r="U10" s="154">
        <f>SUM(U7:U9)</f>
        <v>87.028000000000006</v>
      </c>
      <c r="V10" s="155">
        <f>SUM(R10:U10)</f>
        <v>340.92099999999994</v>
      </c>
      <c r="W10" s="154">
        <f>SUM(W7:W9)</f>
        <v>59.213999999999999</v>
      </c>
      <c r="X10" s="154">
        <f>SUM(X7:X9)</f>
        <v>28.094000000000001</v>
      </c>
      <c r="Y10" s="154">
        <f>SUM(Y7:Y9)</f>
        <v>65.180000000000007</v>
      </c>
    </row>
    <row r="11" spans="2:25" s="15" customFormat="1" ht="15" customHeight="1">
      <c r="B11" s="41" t="s">
        <v>3</v>
      </c>
      <c r="C11" s="174"/>
      <c r="D11" s="174"/>
      <c r="E11" s="174"/>
      <c r="F11" s="174"/>
      <c r="G11" s="43"/>
      <c r="H11" s="174"/>
      <c r="I11" s="174"/>
      <c r="J11" s="174"/>
      <c r="K11" s="174"/>
      <c r="L11" s="43"/>
      <c r="M11" s="174"/>
      <c r="N11" s="174"/>
      <c r="O11" s="174"/>
      <c r="P11" s="174"/>
      <c r="Q11" s="43"/>
      <c r="R11" s="174"/>
      <c r="S11" s="174"/>
      <c r="T11" s="174"/>
      <c r="U11" s="174"/>
      <c r="V11" s="43"/>
      <c r="W11" s="174"/>
      <c r="X11" s="174"/>
      <c r="Y11" s="174"/>
    </row>
    <row r="12" spans="2:25" ht="15" customHeight="1">
      <c r="B12" s="45" t="s">
        <v>123</v>
      </c>
      <c r="C12" s="175">
        <f>'Adjusted EBITDA by Segment'!G13</f>
        <v>0</v>
      </c>
      <c r="D12" s="175">
        <f>'Adjusted EBITDA by Segment'!G45</f>
        <v>0</v>
      </c>
      <c r="E12" s="175">
        <f>'Adjusted EBITDA by Segment'!G77</f>
        <v>0</v>
      </c>
      <c r="F12" s="175">
        <f>'Adjusted EBITDA by Segment'!G109</f>
        <v>0</v>
      </c>
      <c r="G12" s="51">
        <f t="shared" ref="G12:G22" si="4">SUM(C12:F12)</f>
        <v>0</v>
      </c>
      <c r="H12" s="175">
        <f>+'Adjusted EBITDA by Segment'!G173</f>
        <v>0</v>
      </c>
      <c r="I12" s="175">
        <f>'Adjusted EBITDA by Segment'!G205</f>
        <v>0</v>
      </c>
      <c r="J12" s="175">
        <f>'Adjusted EBITDA by Segment'!$G237</f>
        <v>0</v>
      </c>
      <c r="K12" s="175">
        <f>'Adjusted EBITDA by Segment'!$G269</f>
        <v>0</v>
      </c>
      <c r="L12" s="51">
        <f t="shared" ref="L12:L22" si="5">SUM(H12:K12)</f>
        <v>0</v>
      </c>
      <c r="M12" s="175">
        <f>'Adjusted EBITDA by Segment'!G333</f>
        <v>0</v>
      </c>
      <c r="N12" s="175">
        <f>'Adjusted EBITDA by Segment'!$G365</f>
        <v>92.022000000000006</v>
      </c>
      <c r="O12" s="175">
        <f>'Adjusted EBITDA by Segment'!G397</f>
        <v>0</v>
      </c>
      <c r="P12" s="175">
        <f>'Adjusted EBITDA by Segment'!G430</f>
        <v>-10.91</v>
      </c>
      <c r="Q12" s="51">
        <f t="shared" ref="Q12:Q22" si="6">SUM(M12:P12)</f>
        <v>81.112000000000009</v>
      </c>
      <c r="R12" s="175">
        <f>'Adjusted EBITDA by Segment'!G494</f>
        <v>0</v>
      </c>
      <c r="S12" s="175">
        <v>0</v>
      </c>
      <c r="T12" s="175">
        <f>'Adjusted EBITDA by Segment'!G558</f>
        <v>0</v>
      </c>
      <c r="U12" s="175">
        <f>'Adjusted EBITDA by Segment'!G592</f>
        <v>0</v>
      </c>
      <c r="V12" s="51">
        <f t="shared" ref="V12:V22" si="7">SUM(R12:U12)</f>
        <v>0</v>
      </c>
      <c r="W12" s="175">
        <f>'Adjusted EBITDA by Segment'!G662</f>
        <v>0</v>
      </c>
      <c r="X12" s="175">
        <f>'Adjusted EBITDA by Segment'!G696</f>
        <v>0</v>
      </c>
      <c r="Y12" s="175">
        <f>'Adjusted EBITDA by Segment'!H696</f>
        <v>0</v>
      </c>
    </row>
    <row r="13" spans="2:25" ht="15" customHeight="1">
      <c r="B13" s="45" t="s">
        <v>117</v>
      </c>
      <c r="C13" s="176">
        <v>0</v>
      </c>
      <c r="D13" s="176">
        <v>0</v>
      </c>
      <c r="E13" s="176">
        <v>0</v>
      </c>
      <c r="F13" s="176">
        <v>0</v>
      </c>
      <c r="G13" s="51">
        <f>SUM(C13:F13)</f>
        <v>0</v>
      </c>
      <c r="H13" s="176">
        <v>0</v>
      </c>
      <c r="I13" s="176">
        <v>0</v>
      </c>
      <c r="J13" s="176">
        <v>0</v>
      </c>
      <c r="K13" s="176">
        <v>0</v>
      </c>
      <c r="L13" s="51">
        <f>SUM(H13:K13)</f>
        <v>0</v>
      </c>
      <c r="M13" s="176">
        <v>0</v>
      </c>
      <c r="N13" s="176">
        <v>0</v>
      </c>
      <c r="O13" s="176">
        <v>0</v>
      </c>
      <c r="P13" s="176">
        <v>0</v>
      </c>
      <c r="Q13" s="51">
        <f>SUM(M13:P13)</f>
        <v>0</v>
      </c>
      <c r="R13" s="176">
        <v>0</v>
      </c>
      <c r="S13" s="176">
        <v>0</v>
      </c>
      <c r="T13" s="176">
        <v>0</v>
      </c>
      <c r="U13" s="176">
        <v>0</v>
      </c>
      <c r="V13" s="51">
        <f>SUM(R13:U13)</f>
        <v>0</v>
      </c>
      <c r="W13" s="176">
        <v>0</v>
      </c>
      <c r="X13" s="176">
        <v>0</v>
      </c>
      <c r="Y13" s="176">
        <v>0</v>
      </c>
    </row>
    <row r="14" spans="2:25" ht="15" customHeight="1">
      <c r="B14" s="45" t="s">
        <v>93</v>
      </c>
      <c r="C14" s="176">
        <v>21.675000000000001</v>
      </c>
      <c r="D14" s="176">
        <v>23.210999999999999</v>
      </c>
      <c r="E14" s="176">
        <v>31.384</v>
      </c>
      <c r="F14" s="176">
        <v>31.850999999999999</v>
      </c>
      <c r="G14" s="51">
        <f t="shared" si="4"/>
        <v>108.121</v>
      </c>
      <c r="H14" s="176">
        <v>34.130000000000003</v>
      </c>
      <c r="I14" s="176">
        <v>34.018000000000001</v>
      </c>
      <c r="J14" s="176">
        <v>39.43</v>
      </c>
      <c r="K14" s="176">
        <v>35.847000000000001</v>
      </c>
      <c r="L14" s="51">
        <f t="shared" si="5"/>
        <v>143.42500000000001</v>
      </c>
      <c r="M14" s="176">
        <v>35.180999999999997</v>
      </c>
      <c r="N14" s="176">
        <v>20.259</v>
      </c>
      <c r="O14" s="176">
        <v>20.225999999999999</v>
      </c>
      <c r="P14" s="176">
        <v>20.193999999999999</v>
      </c>
      <c r="Q14" s="51">
        <f t="shared" si="6"/>
        <v>95.86</v>
      </c>
      <c r="R14" s="176">
        <v>17.59</v>
      </c>
      <c r="S14" s="176">
        <v>17.588000000000001</v>
      </c>
      <c r="T14" s="176">
        <v>16.407</v>
      </c>
      <c r="U14" s="176">
        <v>16.422999999999998</v>
      </c>
      <c r="V14" s="51">
        <f t="shared" si="7"/>
        <v>68.007999999999996</v>
      </c>
      <c r="W14" s="176">
        <v>15.984</v>
      </c>
      <c r="X14" s="176">
        <v>16.010999999999999</v>
      </c>
      <c r="Y14" s="176">
        <v>15.976000000000001</v>
      </c>
    </row>
    <row r="15" spans="2:25" ht="15" customHeight="1">
      <c r="B15" s="45" t="s">
        <v>18</v>
      </c>
      <c r="C15" s="176">
        <v>0</v>
      </c>
      <c r="D15" s="176">
        <v>33.234999999999999</v>
      </c>
      <c r="E15" s="176">
        <v>0</v>
      </c>
      <c r="F15" s="176">
        <v>5.5480000000000018</v>
      </c>
      <c r="G15" s="51">
        <f t="shared" si="4"/>
        <v>38.783000000000001</v>
      </c>
      <c r="H15" s="176">
        <v>0</v>
      </c>
      <c r="I15" s="176">
        <v>0</v>
      </c>
      <c r="J15" s="176">
        <v>3.6829999999999998</v>
      </c>
      <c r="K15" s="176">
        <v>0</v>
      </c>
      <c r="L15" s="51">
        <f t="shared" si="5"/>
        <v>3.6829999999999998</v>
      </c>
      <c r="M15" s="176">
        <v>0</v>
      </c>
      <c r="N15" s="176">
        <v>0</v>
      </c>
      <c r="O15" s="176">
        <v>1.012</v>
      </c>
      <c r="P15" s="176">
        <v>0</v>
      </c>
      <c r="Q15" s="51">
        <f t="shared" si="6"/>
        <v>1.012</v>
      </c>
      <c r="R15" s="176">
        <v>0.63300000000000001</v>
      </c>
      <c r="S15" s="176">
        <v>0</v>
      </c>
      <c r="T15" s="176">
        <v>0</v>
      </c>
      <c r="U15" s="176">
        <v>0</v>
      </c>
      <c r="V15" s="51">
        <f t="shared" si="7"/>
        <v>0.63300000000000001</v>
      </c>
      <c r="W15" s="176">
        <v>0</v>
      </c>
      <c r="X15" s="176">
        <v>0</v>
      </c>
      <c r="Y15" s="176">
        <v>0</v>
      </c>
    </row>
    <row r="16" spans="2:25" ht="15" customHeight="1">
      <c r="B16" s="45" t="s">
        <v>94</v>
      </c>
      <c r="C16" s="176">
        <v>4.4450000000000003</v>
      </c>
      <c r="D16" s="176">
        <v>-0.19700000000000001</v>
      </c>
      <c r="E16" s="176">
        <v>-92.567999999999998</v>
      </c>
      <c r="F16" s="176">
        <v>-3.0570000000000022</v>
      </c>
      <c r="G16" s="51">
        <f t="shared" si="4"/>
        <v>-91.376999999999995</v>
      </c>
      <c r="H16" s="176">
        <v>-3.36</v>
      </c>
      <c r="I16" s="176">
        <v>-0.876</v>
      </c>
      <c r="J16" s="176">
        <v>-0.28100000000000003</v>
      </c>
      <c r="K16" s="176">
        <v>-23.1</v>
      </c>
      <c r="L16" s="51">
        <f t="shared" si="5"/>
        <v>-27.617000000000001</v>
      </c>
      <c r="M16" s="176">
        <v>15.234</v>
      </c>
      <c r="N16" s="176">
        <v>0.752</v>
      </c>
      <c r="O16" s="176">
        <v>3.802</v>
      </c>
      <c r="P16" s="176">
        <v>-56.317999999999998</v>
      </c>
      <c r="Q16" s="51">
        <f t="shared" si="6"/>
        <v>-36.53</v>
      </c>
      <c r="R16" s="176">
        <v>1.1060000000000001</v>
      </c>
      <c r="S16" s="176">
        <v>7.7350000000000003</v>
      </c>
      <c r="T16" s="176">
        <v>1.905</v>
      </c>
      <c r="U16" s="176">
        <v>-2.2370000000000001</v>
      </c>
      <c r="V16" s="51">
        <f t="shared" si="7"/>
        <v>8.5090000000000003</v>
      </c>
      <c r="W16" s="176">
        <v>1.87</v>
      </c>
      <c r="X16" s="176">
        <v>2.4790000000000001</v>
      </c>
      <c r="Y16" s="176">
        <v>1.7689999999999999</v>
      </c>
    </row>
    <row r="17" spans="2:26" ht="15" customHeight="1">
      <c r="B17" s="45" t="s">
        <v>95</v>
      </c>
      <c r="C17" s="175">
        <f>-C104-C114</f>
        <v>0</v>
      </c>
      <c r="D17" s="175">
        <f>-D104-D114</f>
        <v>0</v>
      </c>
      <c r="E17" s="175">
        <f>-E104-E114</f>
        <v>8.8879999999999999</v>
      </c>
      <c r="F17" s="175">
        <f>-F104-F114</f>
        <v>0.36799999999999999</v>
      </c>
      <c r="G17" s="51">
        <f t="shared" si="4"/>
        <v>9.2560000000000002</v>
      </c>
      <c r="H17" s="175">
        <f>-H104-H114</f>
        <v>0.124</v>
      </c>
      <c r="I17" s="175">
        <f>-I104-I114</f>
        <v>1.1160000000000001</v>
      </c>
      <c r="J17" s="175">
        <f>-J104-J114</f>
        <v>0.58299999999999996</v>
      </c>
      <c r="K17" s="175">
        <f>-K104-K114</f>
        <v>16.463000000000001</v>
      </c>
      <c r="L17" s="51">
        <f t="shared" si="5"/>
        <v>18.286000000000001</v>
      </c>
      <c r="M17" s="175">
        <f>-M104-M114</f>
        <v>0</v>
      </c>
      <c r="N17" s="175">
        <f>-N104-N114</f>
        <v>25.304000000000002</v>
      </c>
      <c r="O17" s="175">
        <f t="shared" ref="O17:P17" si="8">-O104-O114</f>
        <v>0</v>
      </c>
      <c r="P17" s="175">
        <f t="shared" si="8"/>
        <v>-1.329</v>
      </c>
      <c r="Q17" s="51">
        <f t="shared" si="6"/>
        <v>23.975000000000001</v>
      </c>
      <c r="R17" s="175">
        <f>-R104-R114</f>
        <v>0</v>
      </c>
      <c r="S17" s="175">
        <f>-S104-S114</f>
        <v>0</v>
      </c>
      <c r="T17" s="175">
        <f>-T104-T114</f>
        <v>0</v>
      </c>
      <c r="U17" s="175">
        <f>-U104-U114</f>
        <v>0</v>
      </c>
      <c r="V17" s="51">
        <f t="shared" si="7"/>
        <v>0</v>
      </c>
      <c r="W17" s="175">
        <f>-W104-W114</f>
        <v>-7.2759576141834261E-15</v>
      </c>
      <c r="X17" s="175">
        <f>-X104-X114</f>
        <v>-7.2759576141834261E-15</v>
      </c>
      <c r="Y17" s="175">
        <f>-Y104-Y114</f>
        <v>0</v>
      </c>
    </row>
    <row r="18" spans="2:26" ht="15" customHeight="1">
      <c r="B18" s="45" t="s">
        <v>96</v>
      </c>
      <c r="C18" s="175">
        <f>-C115</f>
        <v>1.8109999999999999</v>
      </c>
      <c r="D18" s="175">
        <f>-D115</f>
        <v>2.0529999999999999</v>
      </c>
      <c r="E18" s="175">
        <f>-E115</f>
        <v>9.35</v>
      </c>
      <c r="F18" s="175">
        <f>-F115</f>
        <v>1.2230000000000001</v>
      </c>
      <c r="G18" s="51">
        <f>SUM(C18:F18)</f>
        <v>14.436999999999999</v>
      </c>
      <c r="H18" s="175">
        <f>-H115</f>
        <v>0.108</v>
      </c>
      <c r="I18" s="175">
        <f>-I115</f>
        <v>0.51600000000000001</v>
      </c>
      <c r="J18" s="175">
        <f>-J115</f>
        <v>0.09</v>
      </c>
      <c r="K18" s="175">
        <f>-K115</f>
        <v>6.5000000000000002E-2</v>
      </c>
      <c r="L18" s="51">
        <f>SUM(H18:K18)</f>
        <v>0.77899999999999991</v>
      </c>
      <c r="M18" s="175">
        <f>-M115</f>
        <v>0</v>
      </c>
      <c r="N18" s="175">
        <f>-N115</f>
        <v>0</v>
      </c>
      <c r="O18" s="175">
        <f t="shared" ref="O18:P18" si="9">-O115</f>
        <v>0</v>
      </c>
      <c r="P18" s="175">
        <f t="shared" si="9"/>
        <v>0</v>
      </c>
      <c r="Q18" s="51">
        <f>SUM(M18:P18)</f>
        <v>0</v>
      </c>
      <c r="R18" s="175">
        <f>-R115</f>
        <v>0</v>
      </c>
      <c r="S18" s="175">
        <f>-S115</f>
        <v>0</v>
      </c>
      <c r="T18" s="175">
        <f>-T115</f>
        <v>0</v>
      </c>
      <c r="U18" s="175">
        <f>-U115</f>
        <v>3.266</v>
      </c>
      <c r="V18" s="51">
        <f>SUM(R18:U18)</f>
        <v>3.266</v>
      </c>
      <c r="W18" s="175">
        <f>-W115</f>
        <v>11.706</v>
      </c>
      <c r="X18" s="175">
        <f>-X115</f>
        <v>8.9350000000000005</v>
      </c>
      <c r="Y18" s="175">
        <f>-Y115</f>
        <v>9.6959999999999997</v>
      </c>
    </row>
    <row r="19" spans="2:26" ht="15" customHeight="1">
      <c r="B19" s="45" t="s">
        <v>97</v>
      </c>
      <c r="C19" s="175">
        <f t="shared" ref="C19:F20" si="10">-(C105+C116)</f>
        <v>3.4359999999999999</v>
      </c>
      <c r="D19" s="175">
        <f t="shared" si="10"/>
        <v>2.0430000000000001</v>
      </c>
      <c r="E19" s="175">
        <f t="shared" si="10"/>
        <v>9.3179999999999996</v>
      </c>
      <c r="F19" s="175">
        <f t="shared" si="10"/>
        <v>1.9119999999999999</v>
      </c>
      <c r="G19" s="51">
        <f t="shared" si="4"/>
        <v>16.709</v>
      </c>
      <c r="H19" s="175">
        <f t="shared" ref="H19:J20" si="11">-(H105+H116)</f>
        <v>-3.8460000000000001</v>
      </c>
      <c r="I19" s="175">
        <f t="shared" si="11"/>
        <v>1.901</v>
      </c>
      <c r="J19" s="175">
        <f t="shared" si="11"/>
        <v>7.0339999999999998</v>
      </c>
      <c r="K19" s="175">
        <f t="shared" ref="K19" si="12">-(K105+K116)</f>
        <v>41.905999999999999</v>
      </c>
      <c r="L19" s="51">
        <f t="shared" si="5"/>
        <v>46.994999999999997</v>
      </c>
      <c r="M19" s="175">
        <f>-(M105+M116)</f>
        <v>3.5009999999999999</v>
      </c>
      <c r="N19" s="175">
        <f>-(N105+N116)</f>
        <v>0.95799999999999996</v>
      </c>
      <c r="O19" s="175">
        <f t="shared" ref="O19:P19" si="13">-(O105+O116)</f>
        <v>-40.929000000000002</v>
      </c>
      <c r="P19" s="175">
        <f t="shared" si="13"/>
        <v>0.96299999999999997</v>
      </c>
      <c r="Q19" s="51">
        <f t="shared" si="6"/>
        <v>-35.506999999999998</v>
      </c>
      <c r="R19" s="175">
        <f>-(R105+R116)</f>
        <v>0.82799999999999996</v>
      </c>
      <c r="S19" s="175">
        <f>-(S105+S116)</f>
        <v>1.02</v>
      </c>
      <c r="T19" s="175">
        <f>-(T105+T116)</f>
        <v>5.2249999999999996</v>
      </c>
      <c r="U19" s="175">
        <f>-(U105+U116)</f>
        <v>1.25</v>
      </c>
      <c r="V19" s="51">
        <f t="shared" si="7"/>
        <v>8.3230000000000004</v>
      </c>
      <c r="W19" s="175">
        <f>-(W105+W116)</f>
        <v>1.4379999999999999</v>
      </c>
      <c r="X19" s="175">
        <f>-(X105+X116)</f>
        <v>1.3859999999999999</v>
      </c>
      <c r="Y19" s="175">
        <f>-(Y105+Y116)</f>
        <v>-24.178999999999998</v>
      </c>
    </row>
    <row r="20" spans="2:26" ht="15" customHeight="1">
      <c r="B20" s="45" t="s">
        <v>19</v>
      </c>
      <c r="C20" s="175">
        <f t="shared" si="10"/>
        <v>8.7940000000000005</v>
      </c>
      <c r="D20" s="175">
        <f t="shared" si="10"/>
        <v>7.33</v>
      </c>
      <c r="E20" s="175">
        <f t="shared" si="10"/>
        <v>7.2040000000000006</v>
      </c>
      <c r="F20" s="175">
        <f t="shared" si="10"/>
        <v>6.6429999999999998</v>
      </c>
      <c r="G20" s="51">
        <f t="shared" si="4"/>
        <v>29.971000000000004</v>
      </c>
      <c r="H20" s="175">
        <f t="shared" si="11"/>
        <v>10.289</v>
      </c>
      <c r="I20" s="175">
        <f t="shared" si="11"/>
        <v>12.81</v>
      </c>
      <c r="J20" s="175">
        <f t="shared" si="11"/>
        <v>12.913</v>
      </c>
      <c r="K20" s="175">
        <f t="shared" ref="K20" si="14">-(K106+K117)</f>
        <v>12.512</v>
      </c>
      <c r="L20" s="51">
        <f t="shared" si="5"/>
        <v>48.524000000000001</v>
      </c>
      <c r="M20" s="175">
        <f t="shared" ref="M20:N20" si="15">-(M106+M117)</f>
        <v>8.0339999999999989</v>
      </c>
      <c r="N20" s="175">
        <f t="shared" si="15"/>
        <v>14.724</v>
      </c>
      <c r="O20" s="175">
        <f t="shared" ref="O20:P20" si="16">-(O106+O117)</f>
        <v>11.655000000000001</v>
      </c>
      <c r="P20" s="175">
        <f t="shared" si="16"/>
        <v>10.276</v>
      </c>
      <c r="Q20" s="51">
        <f t="shared" si="6"/>
        <v>44.688999999999993</v>
      </c>
      <c r="R20" s="175">
        <f t="shared" ref="R20:S20" si="17">-(R106+R117)</f>
        <v>12.606</v>
      </c>
      <c r="S20" s="175">
        <f t="shared" si="17"/>
        <v>13.593999999999999</v>
      </c>
      <c r="T20" s="175">
        <f t="shared" ref="T20:U20" si="18">-(T106+T117)</f>
        <v>15.244999999999999</v>
      </c>
      <c r="U20" s="175">
        <f t="shared" si="18"/>
        <v>15.818</v>
      </c>
      <c r="V20" s="51">
        <f t="shared" si="7"/>
        <v>57.262999999999998</v>
      </c>
      <c r="W20" s="175">
        <f t="shared" ref="W20:X20" si="19">-(W106+W117)</f>
        <v>15.693999999999999</v>
      </c>
      <c r="X20" s="175">
        <f t="shared" si="19"/>
        <v>18.295000000000002</v>
      </c>
      <c r="Y20" s="175">
        <f>-(Y106+Y117)</f>
        <v>17.094000000000001</v>
      </c>
    </row>
    <row r="21" spans="2:26" ht="15" customHeight="1">
      <c r="B21" s="47" t="s">
        <v>207</v>
      </c>
      <c r="C21" s="176">
        <v>-14.557</v>
      </c>
      <c r="D21" s="176">
        <v>-24.21</v>
      </c>
      <c r="E21" s="176">
        <v>-15.805999999999999</v>
      </c>
      <c r="F21" s="176">
        <v>2.1899999999999977</v>
      </c>
      <c r="G21" s="51">
        <f t="shared" si="4"/>
        <v>-52.383000000000003</v>
      </c>
      <c r="H21" s="176">
        <v>-15.715999999999999</v>
      </c>
      <c r="I21" s="176">
        <v>-20.632999999999999</v>
      </c>
      <c r="J21" s="176">
        <v>-30.349</v>
      </c>
      <c r="K21" s="176">
        <v>-37.83</v>
      </c>
      <c r="L21" s="51">
        <f t="shared" si="5"/>
        <v>-104.52799999999999</v>
      </c>
      <c r="M21" s="176">
        <v>-21.568000000000001</v>
      </c>
      <c r="N21" s="176">
        <v>-52.734999999999999</v>
      </c>
      <c r="O21" s="176">
        <v>-1.67</v>
      </c>
      <c r="P21" s="176">
        <v>41.904000000000003</v>
      </c>
      <c r="Q21" s="51">
        <f t="shared" si="6"/>
        <v>-34.068999999999996</v>
      </c>
      <c r="R21" s="176">
        <v>-2.0019999999999998</v>
      </c>
      <c r="S21" s="176">
        <v>-30.158999999999999</v>
      </c>
      <c r="T21" s="176">
        <v>-0.68899999999999995</v>
      </c>
      <c r="U21" s="176">
        <v>-26.503</v>
      </c>
      <c r="V21" s="51">
        <f t="shared" si="7"/>
        <v>-59.353000000000002</v>
      </c>
      <c r="W21" s="176">
        <v>-11.707000000000001</v>
      </c>
      <c r="X21" s="176">
        <v>-7.7460000000000004</v>
      </c>
      <c r="Y21" s="176">
        <v>-11.971</v>
      </c>
    </row>
    <row r="22" spans="2:26" ht="15" customHeight="1">
      <c r="B22" s="48" t="s">
        <v>76</v>
      </c>
      <c r="C22" s="49">
        <f>C10+SUM(C12:C21)</f>
        <v>74.933999999999997</v>
      </c>
      <c r="D22" s="49">
        <f>D10+SUM(D12:D21)</f>
        <v>76.054000000000002</v>
      </c>
      <c r="E22" s="49">
        <f>E10+SUM(E12:E21)</f>
        <v>80.894000000000005</v>
      </c>
      <c r="F22" s="49">
        <f>F10+SUM(F12:F21)</f>
        <v>76.19</v>
      </c>
      <c r="G22" s="50">
        <f t="shared" si="4"/>
        <v>308.072</v>
      </c>
      <c r="H22" s="49">
        <f>H10+SUM(H12:H21)</f>
        <v>114.64800000000001</v>
      </c>
      <c r="I22" s="49">
        <f>I10+SUM(I12:I21)</f>
        <v>104.04700000000001</v>
      </c>
      <c r="J22" s="49">
        <f>J10+SUM(J12:J21)</f>
        <v>75.35899999999998</v>
      </c>
      <c r="K22" s="49">
        <f>K10+SUM(K12:K21)</f>
        <v>76.88300000000001</v>
      </c>
      <c r="L22" s="50">
        <f t="shared" si="5"/>
        <v>370.93700000000001</v>
      </c>
      <c r="M22" s="49">
        <f>M10+SUM(M12:M21)</f>
        <v>118.10399999999998</v>
      </c>
      <c r="N22" s="49">
        <f>N10+SUM(N12:N21)</f>
        <v>97.131999999999977</v>
      </c>
      <c r="O22" s="49">
        <f>O10+SUM(O12:O21)</f>
        <v>86.921000000000006</v>
      </c>
      <c r="P22" s="49">
        <f>P10+SUM(P12:P21)</f>
        <v>87.961000000000013</v>
      </c>
      <c r="Q22" s="50">
        <f t="shared" si="6"/>
        <v>390.11799999999999</v>
      </c>
      <c r="R22" s="49">
        <f>R10+SUM(R12:R21)</f>
        <v>121.20999999999998</v>
      </c>
      <c r="S22" s="49">
        <f>S10+SUM(S12:S21)</f>
        <v>102.34299999999999</v>
      </c>
      <c r="T22" s="49">
        <f>T10+SUM(T12:T21)</f>
        <v>108.97199999999998</v>
      </c>
      <c r="U22" s="49">
        <f>U10+SUM(U12:U21)</f>
        <v>95.045000000000002</v>
      </c>
      <c r="V22" s="50">
        <f t="shared" si="7"/>
        <v>427.57</v>
      </c>
      <c r="W22" s="49">
        <f>W10+SUM(W12:W21)</f>
        <v>94.198999999999984</v>
      </c>
      <c r="X22" s="49">
        <f>X10+SUM(X12:X21)</f>
        <v>67.453999999999994</v>
      </c>
      <c r="Y22" s="49">
        <f>Y10+SUM(Y12:Y21)</f>
        <v>73.565000000000012</v>
      </c>
      <c r="Z22" s="26"/>
    </row>
    <row r="23" spans="2:26" s="15" customFormat="1" ht="15" customHeight="1">
      <c r="B23" s="41"/>
      <c r="C23" s="174"/>
      <c r="D23" s="174"/>
      <c r="E23" s="174"/>
      <c r="F23" s="174"/>
      <c r="G23" s="43"/>
      <c r="H23" s="174"/>
      <c r="I23" s="174"/>
      <c r="J23" s="174"/>
      <c r="K23" s="174"/>
      <c r="L23" s="43"/>
      <c r="M23" s="174"/>
      <c r="N23" s="174"/>
      <c r="O23" s="174"/>
      <c r="P23" s="174"/>
      <c r="Q23" s="43"/>
      <c r="R23" s="174"/>
      <c r="S23" s="174"/>
      <c r="T23" s="174"/>
      <c r="U23" s="174"/>
      <c r="V23" s="43"/>
      <c r="W23" s="174"/>
      <c r="X23" s="174"/>
      <c r="Y23" s="174"/>
    </row>
    <row r="24" spans="2:26" ht="15" customHeight="1">
      <c r="B24" s="45" t="s">
        <v>100</v>
      </c>
      <c r="C24" s="16">
        <v>61.662999999999997</v>
      </c>
      <c r="D24" s="16">
        <v>46.244</v>
      </c>
      <c r="E24" s="16">
        <v>49.247</v>
      </c>
      <c r="F24" s="16">
        <v>56.366000000000014</v>
      </c>
      <c r="G24" s="51">
        <f t="shared" ref="G24:G33" si="20">SUM(C24:F24)</f>
        <v>213.52</v>
      </c>
      <c r="H24" s="16">
        <v>53.664999999999999</v>
      </c>
      <c r="I24" s="16">
        <v>56.213999999999999</v>
      </c>
      <c r="J24" s="16">
        <v>58.271000000000001</v>
      </c>
      <c r="K24" s="16">
        <v>65.153000000000006</v>
      </c>
      <c r="L24" s="51">
        <f t="shared" ref="L24:L33" si="21">SUM(H24:K24)</f>
        <v>233.303</v>
      </c>
      <c r="M24" s="16">
        <v>61.3</v>
      </c>
      <c r="N24" s="16">
        <v>63.81</v>
      </c>
      <c r="O24" s="16">
        <v>66.331999999999994</v>
      </c>
      <c r="P24" s="16">
        <v>73.438000000000002</v>
      </c>
      <c r="Q24" s="51">
        <f t="shared" ref="Q24:Q33" si="22">SUM(M24:P24)</f>
        <v>264.88</v>
      </c>
      <c r="R24" s="16">
        <v>74.462999999999994</v>
      </c>
      <c r="S24" s="16">
        <v>74.959999999999994</v>
      </c>
      <c r="T24" s="16">
        <v>76.225999999999999</v>
      </c>
      <c r="U24" s="16">
        <v>77.962999999999994</v>
      </c>
      <c r="V24" s="51">
        <f t="shared" ref="V24:V33" si="23">SUM(R24:U24)</f>
        <v>303.61199999999997</v>
      </c>
      <c r="W24" s="16">
        <v>75.347999999999999</v>
      </c>
      <c r="X24" s="16">
        <v>79.209000000000003</v>
      </c>
      <c r="Y24" s="16">
        <v>78.06</v>
      </c>
    </row>
    <row r="25" spans="2:26" ht="15" customHeight="1">
      <c r="B25" s="45" t="s">
        <v>101</v>
      </c>
      <c r="C25" s="16">
        <v>7.524</v>
      </c>
      <c r="D25" s="16">
        <v>7.9020000000000001</v>
      </c>
      <c r="E25" s="16">
        <v>7.6059999999999999</v>
      </c>
      <c r="F25" s="16">
        <v>8.4089999999999989</v>
      </c>
      <c r="G25" s="51">
        <f t="shared" si="20"/>
        <v>31.440999999999999</v>
      </c>
      <c r="H25" s="16">
        <v>8.4879999999999995</v>
      </c>
      <c r="I25" s="16">
        <v>8.2110000000000003</v>
      </c>
      <c r="J25" s="16">
        <v>11.529</v>
      </c>
      <c r="K25" s="16">
        <v>9.0299999999999994</v>
      </c>
      <c r="L25" s="51">
        <f t="shared" si="21"/>
        <v>37.257999999999996</v>
      </c>
      <c r="M25" s="16">
        <v>9.1890000000000001</v>
      </c>
      <c r="N25" s="16">
        <v>8.9480000000000004</v>
      </c>
      <c r="O25" s="16">
        <v>10.484</v>
      </c>
      <c r="P25" s="16">
        <v>11.51</v>
      </c>
      <c r="Q25" s="51">
        <f t="shared" si="22"/>
        <v>40.131</v>
      </c>
      <c r="R25" s="16">
        <v>9.8230000000000004</v>
      </c>
      <c r="S25" s="16">
        <v>10.395</v>
      </c>
      <c r="T25" s="16">
        <v>10.099</v>
      </c>
      <c r="U25" s="16">
        <v>11.407</v>
      </c>
      <c r="V25" s="51">
        <f t="shared" si="23"/>
        <v>41.724000000000004</v>
      </c>
      <c r="W25" s="16">
        <v>12.111000000000001</v>
      </c>
      <c r="X25" s="16">
        <v>9.6270000000000007</v>
      </c>
      <c r="Y25" s="16">
        <v>9.5790000000000006</v>
      </c>
    </row>
    <row r="26" spans="2:26" ht="15" customHeight="1">
      <c r="B26" s="45" t="s">
        <v>102</v>
      </c>
      <c r="C26" s="17">
        <f>-C103</f>
        <v>11.172000000000001</v>
      </c>
      <c r="D26" s="17">
        <f>-D103</f>
        <v>10.878</v>
      </c>
      <c r="E26" s="17">
        <f>-E103</f>
        <v>9.5250000000000004</v>
      </c>
      <c r="F26" s="17">
        <f>-F103</f>
        <v>11.946</v>
      </c>
      <c r="G26" s="46">
        <f t="shared" si="20"/>
        <v>43.521000000000001</v>
      </c>
      <c r="H26" s="17">
        <f>-H103</f>
        <v>12.337</v>
      </c>
      <c r="I26" s="17">
        <f>-I103</f>
        <v>13.896000000000001</v>
      </c>
      <c r="J26" s="17">
        <f>-J103</f>
        <v>17.138999999999999</v>
      </c>
      <c r="K26" s="17">
        <f>-K103</f>
        <v>12.352</v>
      </c>
      <c r="L26" s="46">
        <f t="shared" si="21"/>
        <v>55.724000000000004</v>
      </c>
      <c r="M26" s="17">
        <f>-M103</f>
        <v>16.132000000000001</v>
      </c>
      <c r="N26" s="17">
        <f>-N103</f>
        <v>16.161000000000001</v>
      </c>
      <c r="O26" s="17">
        <f t="shared" ref="O26:P26" si="24">-O103</f>
        <v>18.004999999999999</v>
      </c>
      <c r="P26" s="17">
        <f t="shared" si="24"/>
        <v>17.113</v>
      </c>
      <c r="Q26" s="46">
        <f t="shared" si="22"/>
        <v>67.411000000000001</v>
      </c>
      <c r="R26" s="17">
        <f>-R103</f>
        <v>19.456</v>
      </c>
      <c r="S26" s="17">
        <f>-S103</f>
        <v>19.661000000000001</v>
      </c>
      <c r="T26" s="17">
        <f>-T103</f>
        <v>18.207000000000001</v>
      </c>
      <c r="U26" s="17">
        <f>-U103</f>
        <v>20.297999999999998</v>
      </c>
      <c r="V26" s="46">
        <f t="shared" si="23"/>
        <v>77.622</v>
      </c>
      <c r="W26" s="17">
        <f>-W103</f>
        <v>19.128</v>
      </c>
      <c r="X26" s="17">
        <f>-X103</f>
        <v>19.846</v>
      </c>
      <c r="Y26" s="17">
        <f>-Y103</f>
        <v>20.850999999999999</v>
      </c>
    </row>
    <row r="27" spans="2:26" ht="15" customHeight="1">
      <c r="B27" s="45" t="s">
        <v>14</v>
      </c>
      <c r="C27" s="16">
        <v>46.453000000000003</v>
      </c>
      <c r="D27" s="16">
        <v>42.609000000000002</v>
      </c>
      <c r="E27" s="16">
        <v>40.581000000000003</v>
      </c>
      <c r="F27" s="16">
        <v>43.654999999999973</v>
      </c>
      <c r="G27" s="51">
        <f t="shared" si="20"/>
        <v>173.298</v>
      </c>
      <c r="H27" s="16">
        <v>41.201999999999998</v>
      </c>
      <c r="I27" s="16">
        <v>37.21</v>
      </c>
      <c r="J27" s="16">
        <v>38.002000000000002</v>
      </c>
      <c r="K27" s="16">
        <v>41.837000000000003</v>
      </c>
      <c r="L27" s="51">
        <f t="shared" si="21"/>
        <v>158.25100000000003</v>
      </c>
      <c r="M27" s="16">
        <v>39.561</v>
      </c>
      <c r="N27" s="16">
        <v>38.097000000000001</v>
      </c>
      <c r="O27" s="16">
        <v>38.918999999999997</v>
      </c>
      <c r="P27" s="16">
        <v>37.347999999999999</v>
      </c>
      <c r="Q27" s="51">
        <f t="shared" si="22"/>
        <v>153.92500000000001</v>
      </c>
      <c r="R27" s="16">
        <v>38.109000000000002</v>
      </c>
      <c r="S27" s="16">
        <v>39.408999999999999</v>
      </c>
      <c r="T27" s="16">
        <v>39.290999999999997</v>
      </c>
      <c r="U27" s="16">
        <v>40.207999999999998</v>
      </c>
      <c r="V27" s="51">
        <f t="shared" si="23"/>
        <v>157.017</v>
      </c>
      <c r="W27" s="16">
        <v>38.012999999999998</v>
      </c>
      <c r="X27" s="16">
        <v>39.607999999999997</v>
      </c>
      <c r="Y27" s="16">
        <v>39.743000000000002</v>
      </c>
    </row>
    <row r="28" spans="2:26" ht="15" customHeight="1">
      <c r="B28" s="47" t="s">
        <v>127</v>
      </c>
      <c r="C28" s="16">
        <v>41.84</v>
      </c>
      <c r="D28" s="16">
        <v>43.886000000000003</v>
      </c>
      <c r="E28" s="16">
        <v>53.813000000000002</v>
      </c>
      <c r="F28" s="16">
        <v>32.196000000000026</v>
      </c>
      <c r="G28" s="51">
        <f t="shared" si="20"/>
        <v>171.73500000000001</v>
      </c>
      <c r="H28" s="16">
        <v>57.14</v>
      </c>
      <c r="I28" s="16">
        <v>51.905999999999999</v>
      </c>
      <c r="J28" s="16">
        <v>37.557000000000002</v>
      </c>
      <c r="K28" s="16">
        <v>44.57</v>
      </c>
      <c r="L28" s="51">
        <f t="shared" si="21"/>
        <v>191.173</v>
      </c>
      <c r="M28" s="16">
        <v>53.274999999999999</v>
      </c>
      <c r="N28" s="16">
        <v>37.268999999999998</v>
      </c>
      <c r="O28" s="16">
        <v>42.265000000000001</v>
      </c>
      <c r="P28" s="16">
        <v>29.297000000000001</v>
      </c>
      <c r="Q28" s="51">
        <f t="shared" si="22"/>
        <v>162.10599999999999</v>
      </c>
      <c r="R28" s="16">
        <v>38.277000000000001</v>
      </c>
      <c r="S28" s="16">
        <v>30.234000000000002</v>
      </c>
      <c r="T28" s="16">
        <v>25.71</v>
      </c>
      <c r="U28" s="16">
        <v>22.623999999999999</v>
      </c>
      <c r="V28" s="51">
        <f t="shared" si="23"/>
        <v>116.845</v>
      </c>
      <c r="W28" s="16">
        <v>23.55</v>
      </c>
      <c r="X28" s="16">
        <v>19.890999999999998</v>
      </c>
      <c r="Y28" s="16">
        <v>19.765999999999998</v>
      </c>
    </row>
    <row r="29" spans="2:26" ht="15" customHeight="1">
      <c r="B29" s="52" t="s">
        <v>2</v>
      </c>
      <c r="C29" s="22">
        <f>C22+SUM(C24:C28)</f>
        <v>243.58599999999998</v>
      </c>
      <c r="D29" s="22">
        <f>D22+SUM(D24:D28)</f>
        <v>227.57300000000001</v>
      </c>
      <c r="E29" s="22">
        <f>E22+SUM(E24:E28)</f>
        <v>241.666</v>
      </c>
      <c r="F29" s="22">
        <f>F22+SUM(F24:F28)</f>
        <v>228.762</v>
      </c>
      <c r="G29" s="50">
        <f t="shared" si="20"/>
        <v>941.58699999999999</v>
      </c>
      <c r="H29" s="22">
        <f>H22+SUM(H24:H28)</f>
        <v>287.48</v>
      </c>
      <c r="I29" s="22">
        <f>I22+SUM(I24:I28)</f>
        <v>271.48400000000004</v>
      </c>
      <c r="J29" s="22">
        <f>J22+SUM(J24:J28)</f>
        <v>237.85699999999997</v>
      </c>
      <c r="K29" s="22">
        <f>K22+SUM(K24:K28)</f>
        <v>249.82500000000002</v>
      </c>
      <c r="L29" s="50">
        <f t="shared" si="21"/>
        <v>1046.646</v>
      </c>
      <c r="M29" s="22">
        <f>M22+SUM(M24:M28)</f>
        <v>297.56100000000004</v>
      </c>
      <c r="N29" s="22">
        <f>N22+SUM(N24:N28)</f>
        <v>261.41700000000003</v>
      </c>
      <c r="O29" s="22">
        <f t="shared" ref="O29:P29" si="25">O22+SUM(O24:O28)</f>
        <v>262.92599999999999</v>
      </c>
      <c r="P29" s="22">
        <f t="shared" si="25"/>
        <v>256.66700000000003</v>
      </c>
      <c r="Q29" s="50">
        <f t="shared" si="22"/>
        <v>1078.5709999999999</v>
      </c>
      <c r="R29" s="22">
        <f>R22+SUM(R24:R28)</f>
        <v>301.33799999999997</v>
      </c>
      <c r="S29" s="22">
        <f>S22+SUM(S24:S28)</f>
        <v>277.00199999999995</v>
      </c>
      <c r="T29" s="22">
        <f>T22+SUM(T24:T28)</f>
        <v>278.505</v>
      </c>
      <c r="U29" s="22">
        <f>U22+SUM(U24:U28)</f>
        <v>267.54499999999996</v>
      </c>
      <c r="V29" s="50">
        <f t="shared" si="23"/>
        <v>1124.3899999999999</v>
      </c>
      <c r="W29" s="22">
        <f>W22+SUM(W24:W28)</f>
        <v>262.34899999999999</v>
      </c>
      <c r="X29" s="22">
        <f>X22+SUM(X24:X28)</f>
        <v>235.63499999999999</v>
      </c>
      <c r="Y29" s="22">
        <f>Y22+SUM(Y24:Y28)</f>
        <v>241.56400000000002</v>
      </c>
    </row>
    <row r="30" spans="2:26" ht="15" customHeight="1">
      <c r="B30" s="20" t="s">
        <v>107</v>
      </c>
      <c r="C30" s="175">
        <f>+C24+C25+C14-C132</f>
        <v>90.060999999999993</v>
      </c>
      <c r="D30" s="175">
        <f>+D24+D25+D14-D132</f>
        <v>76.555999999999997</v>
      </c>
      <c r="E30" s="175">
        <f>+E24+E25+E14-E132</f>
        <v>88.236999999999995</v>
      </c>
      <c r="F30" s="175">
        <f>+F24+F25+F14-F132</f>
        <v>96.626000000000005</v>
      </c>
      <c r="G30" s="51">
        <f t="shared" si="20"/>
        <v>351.48</v>
      </c>
      <c r="H30" s="175">
        <f>+H24+H25+H14-H132</f>
        <v>96.283000000000001</v>
      </c>
      <c r="I30" s="175">
        <f>+I24+I25+I14-I132</f>
        <v>98.442999999999998</v>
      </c>
      <c r="J30" s="175">
        <f>+J24+J25+J14-J132</f>
        <v>109.22999999999999</v>
      </c>
      <c r="K30" s="175">
        <f>+K24+K25+K14-K132</f>
        <v>110.03</v>
      </c>
      <c r="L30" s="51">
        <f t="shared" si="21"/>
        <v>413.98599999999999</v>
      </c>
      <c r="M30" s="175">
        <f>+M24+M25+M14-M132</f>
        <v>105.67</v>
      </c>
      <c r="N30" s="175">
        <f>+N24+N25+N14-N132</f>
        <v>93.01700000000001</v>
      </c>
      <c r="O30" s="175">
        <f>+O24+O25+O14-O132</f>
        <v>97.041999999999987</v>
      </c>
      <c r="P30" s="175">
        <f>+P24+P25+P14-P132</f>
        <v>105.14200000000001</v>
      </c>
      <c r="Q30" s="51">
        <f t="shared" si="22"/>
        <v>400.87099999999998</v>
      </c>
      <c r="R30" s="175">
        <f>+R24+R25+R14-R132</f>
        <v>101.876</v>
      </c>
      <c r="S30" s="175">
        <f>+S24+S25+S14-S132</f>
        <v>102.94299999999998</v>
      </c>
      <c r="T30" s="175">
        <f>+T24+T25+T14-T132</f>
        <v>102.732</v>
      </c>
      <c r="U30" s="175">
        <f>+U24+U25+U14-U132</f>
        <v>105.79299999999999</v>
      </c>
      <c r="V30" s="51">
        <f t="shared" si="23"/>
        <v>413.34399999999999</v>
      </c>
      <c r="W30" s="175">
        <f>+W24+W25+W14-W132</f>
        <v>103.443</v>
      </c>
      <c r="X30" s="175">
        <f>+X24+X25+X14-X132</f>
        <v>104.84699999999999</v>
      </c>
      <c r="Y30" s="175">
        <f>+Y24+Y25+Y14-Y132</f>
        <v>103.61500000000001</v>
      </c>
    </row>
    <row r="31" spans="2:26" ht="15" customHeight="1">
      <c r="B31" s="21" t="s">
        <v>102</v>
      </c>
      <c r="C31" s="175">
        <f t="shared" ref="C31:P31" si="26">+C26</f>
        <v>11.172000000000001</v>
      </c>
      <c r="D31" s="175">
        <f t="shared" si="26"/>
        <v>10.878</v>
      </c>
      <c r="E31" s="175">
        <f t="shared" si="26"/>
        <v>9.5250000000000004</v>
      </c>
      <c r="F31" s="175">
        <f t="shared" si="26"/>
        <v>11.946</v>
      </c>
      <c r="G31" s="51">
        <f t="shared" si="20"/>
        <v>43.521000000000001</v>
      </c>
      <c r="H31" s="175">
        <f t="shared" si="26"/>
        <v>12.337</v>
      </c>
      <c r="I31" s="175">
        <f t="shared" si="26"/>
        <v>13.896000000000001</v>
      </c>
      <c r="J31" s="175">
        <f t="shared" si="26"/>
        <v>17.138999999999999</v>
      </c>
      <c r="K31" s="175">
        <f t="shared" si="26"/>
        <v>12.352</v>
      </c>
      <c r="L31" s="51">
        <f t="shared" si="21"/>
        <v>55.724000000000004</v>
      </c>
      <c r="M31" s="175">
        <f t="shared" si="26"/>
        <v>16.132000000000001</v>
      </c>
      <c r="N31" s="175">
        <f t="shared" si="26"/>
        <v>16.161000000000001</v>
      </c>
      <c r="O31" s="175">
        <f t="shared" si="26"/>
        <v>18.004999999999999</v>
      </c>
      <c r="P31" s="175">
        <f t="shared" si="26"/>
        <v>17.113</v>
      </c>
      <c r="Q31" s="51">
        <f t="shared" si="22"/>
        <v>67.411000000000001</v>
      </c>
      <c r="R31" s="175">
        <f t="shared" ref="R31:S31" si="27">+R26</f>
        <v>19.456</v>
      </c>
      <c r="S31" s="175">
        <f t="shared" si="27"/>
        <v>19.661000000000001</v>
      </c>
      <c r="T31" s="175">
        <f t="shared" ref="T31:U31" si="28">+T26</f>
        <v>18.207000000000001</v>
      </c>
      <c r="U31" s="175">
        <f t="shared" si="28"/>
        <v>20.297999999999998</v>
      </c>
      <c r="V31" s="51">
        <f t="shared" si="23"/>
        <v>77.622</v>
      </c>
      <c r="W31" s="175">
        <f t="shared" ref="W31" si="29">+W26</f>
        <v>19.128</v>
      </c>
      <c r="X31" s="175">
        <f>X26</f>
        <v>19.846</v>
      </c>
      <c r="Y31" s="175">
        <f>Y26</f>
        <v>20.850999999999999</v>
      </c>
    </row>
    <row r="32" spans="2:26" ht="15" customHeight="1">
      <c r="B32" s="241" t="s">
        <v>93</v>
      </c>
      <c r="C32" s="243">
        <f>-C14+C132</f>
        <v>-20.874000000000002</v>
      </c>
      <c r="D32" s="243">
        <f>-D14+D132</f>
        <v>-22.41</v>
      </c>
      <c r="E32" s="243">
        <f>-E14+E132</f>
        <v>-31.384</v>
      </c>
      <c r="F32" s="243">
        <f>-F14+F132</f>
        <v>-31.850999999999999</v>
      </c>
      <c r="G32" s="242">
        <f t="shared" si="20"/>
        <v>-106.51900000000001</v>
      </c>
      <c r="H32" s="243">
        <f>-H14+H132</f>
        <v>-34.130000000000003</v>
      </c>
      <c r="I32" s="243">
        <f>-I14+I132</f>
        <v>-34.018000000000001</v>
      </c>
      <c r="J32" s="243">
        <f>-J14+J132</f>
        <v>-39.43</v>
      </c>
      <c r="K32" s="243">
        <f>-K14+K132</f>
        <v>-35.847000000000001</v>
      </c>
      <c r="L32" s="242">
        <f t="shared" si="21"/>
        <v>-143.42500000000001</v>
      </c>
      <c r="M32" s="243">
        <f>-M14+M132</f>
        <v>-35.180999999999997</v>
      </c>
      <c r="N32" s="243">
        <f>-N14+N132</f>
        <v>-20.259</v>
      </c>
      <c r="O32" s="243">
        <f>-O14+O132</f>
        <v>-20.225999999999999</v>
      </c>
      <c r="P32" s="243">
        <f>-P14+P132</f>
        <v>-20.193999999999999</v>
      </c>
      <c r="Q32" s="242">
        <f t="shared" si="22"/>
        <v>-95.86</v>
      </c>
      <c r="R32" s="243">
        <f>-R14+R132</f>
        <v>-17.59</v>
      </c>
      <c r="S32" s="243">
        <f>-S14+S132</f>
        <v>-17.588000000000001</v>
      </c>
      <c r="T32" s="243">
        <f>-T14+T132</f>
        <v>-16.407</v>
      </c>
      <c r="U32" s="243">
        <f>-U14+U132</f>
        <v>-16.422999999999998</v>
      </c>
      <c r="V32" s="242">
        <f t="shared" si="23"/>
        <v>-68.007999999999996</v>
      </c>
      <c r="W32" s="243">
        <f>-W14+W132</f>
        <v>-15.984</v>
      </c>
      <c r="X32" s="243">
        <f>-X14+X132</f>
        <v>-16.010999999999999</v>
      </c>
      <c r="Y32" s="243">
        <f>-Y14+Y132</f>
        <v>-15.976000000000001</v>
      </c>
    </row>
    <row r="33" spans="2:25" ht="15" customHeight="1">
      <c r="B33" s="213" t="s">
        <v>81</v>
      </c>
      <c r="C33" s="55">
        <f t="shared" ref="C33:P33" si="30">C29-SUM(C30:C32)</f>
        <v>163.227</v>
      </c>
      <c r="D33" s="55">
        <f t="shared" si="30"/>
        <v>162.54900000000001</v>
      </c>
      <c r="E33" s="55">
        <f t="shared" si="30"/>
        <v>175.28800000000001</v>
      </c>
      <c r="F33" s="55">
        <f t="shared" si="30"/>
        <v>152.041</v>
      </c>
      <c r="G33" s="40">
        <f t="shared" si="20"/>
        <v>653.10500000000002</v>
      </c>
      <c r="H33" s="55">
        <f t="shared" si="30"/>
        <v>212.99</v>
      </c>
      <c r="I33" s="55">
        <f t="shared" si="30"/>
        <v>193.16300000000004</v>
      </c>
      <c r="J33" s="55">
        <f t="shared" si="30"/>
        <v>150.91799999999998</v>
      </c>
      <c r="K33" s="55">
        <f t="shared" si="30"/>
        <v>163.29000000000002</v>
      </c>
      <c r="L33" s="40">
        <f t="shared" si="21"/>
        <v>720.3610000000001</v>
      </c>
      <c r="M33" s="55">
        <f t="shared" si="30"/>
        <v>210.94000000000003</v>
      </c>
      <c r="N33" s="55">
        <f t="shared" si="30"/>
        <v>172.49800000000002</v>
      </c>
      <c r="O33" s="55">
        <f t="shared" si="30"/>
        <v>168.10500000000002</v>
      </c>
      <c r="P33" s="55">
        <f t="shared" si="30"/>
        <v>154.60600000000002</v>
      </c>
      <c r="Q33" s="40">
        <f t="shared" si="22"/>
        <v>706.14900000000011</v>
      </c>
      <c r="R33" s="55">
        <f t="shared" ref="R33:S33" si="31">R29-SUM(R30:R32)</f>
        <v>197.59599999999995</v>
      </c>
      <c r="S33" s="55">
        <f t="shared" si="31"/>
        <v>171.98599999999996</v>
      </c>
      <c r="T33" s="55">
        <f t="shared" ref="T33:U33" si="32">T29-SUM(T30:T32)</f>
        <v>173.97300000000001</v>
      </c>
      <c r="U33" s="55">
        <f t="shared" si="32"/>
        <v>157.87699999999995</v>
      </c>
      <c r="V33" s="40">
        <f t="shared" si="23"/>
        <v>701.43199999999979</v>
      </c>
      <c r="W33" s="55">
        <f t="shared" ref="W33:X33" si="33">W29-SUM(W30:W32)</f>
        <v>155.762</v>
      </c>
      <c r="X33" s="55">
        <f t="shared" si="33"/>
        <v>126.95299999999999</v>
      </c>
      <c r="Y33" s="55">
        <f t="shared" ref="Y33" si="34">Y29-SUM(Y30:Y32)</f>
        <v>133.07400000000001</v>
      </c>
    </row>
    <row r="34" spans="2:25" ht="15" customHeight="1">
      <c r="B34" s="213"/>
      <c r="C34" s="55"/>
      <c r="D34" s="55"/>
      <c r="E34" s="55"/>
      <c r="F34" s="55"/>
      <c r="G34" s="40"/>
      <c r="H34" s="55"/>
      <c r="I34" s="55"/>
      <c r="J34" s="55"/>
      <c r="K34" s="55"/>
      <c r="L34" s="40"/>
      <c r="M34" s="55"/>
      <c r="N34" s="55"/>
      <c r="O34" s="55"/>
      <c r="P34" s="55"/>
      <c r="Q34" s="40"/>
      <c r="R34" s="55"/>
      <c r="S34" s="55"/>
      <c r="T34" s="55"/>
      <c r="U34" s="55"/>
      <c r="V34" s="40"/>
      <c r="W34" s="55"/>
      <c r="X34" s="55"/>
      <c r="Y34" s="55"/>
    </row>
    <row r="35" spans="2:25" s="10" customFormat="1" ht="15" customHeight="1">
      <c r="B35" s="213" t="s">
        <v>110</v>
      </c>
      <c r="C35" s="55"/>
      <c r="D35" s="55"/>
      <c r="E35" s="55"/>
      <c r="F35" s="55"/>
      <c r="G35" s="38">
        <v>3075</v>
      </c>
      <c r="H35" s="55"/>
      <c r="I35" s="55"/>
      <c r="J35" s="55"/>
      <c r="K35" s="55"/>
      <c r="L35" s="38">
        <v>3114</v>
      </c>
      <c r="M35" s="55"/>
      <c r="N35" s="55"/>
      <c r="O35" s="55"/>
      <c r="P35" s="55"/>
      <c r="Q35" s="38">
        <v>3127</v>
      </c>
      <c r="R35" s="55"/>
      <c r="S35" s="55"/>
      <c r="T35" s="55"/>
      <c r="U35" s="55"/>
      <c r="V35" s="38">
        <v>2923</v>
      </c>
      <c r="W35" s="55"/>
      <c r="X35" s="55"/>
      <c r="Y35" s="55"/>
    </row>
    <row r="36" spans="2:25" s="10" customFormat="1" ht="15" customHeight="1">
      <c r="B36" s="213" t="s">
        <v>111</v>
      </c>
      <c r="C36" s="55"/>
      <c r="D36" s="55"/>
      <c r="E36" s="55"/>
      <c r="F36" s="55"/>
      <c r="G36" s="224">
        <f>G35/G29</f>
        <v>3.2657630149948971</v>
      </c>
      <c r="H36" s="55"/>
      <c r="I36" s="55"/>
      <c r="J36" s="55"/>
      <c r="K36" s="55"/>
      <c r="L36" s="321">
        <f>L35/L29</f>
        <v>2.97521798201111</v>
      </c>
      <c r="M36" s="55"/>
      <c r="N36" s="55"/>
      <c r="O36" s="55"/>
      <c r="P36" s="231"/>
      <c r="Q36" s="283" t="s">
        <v>141</v>
      </c>
      <c r="R36" s="55"/>
      <c r="S36" s="55"/>
      <c r="T36" s="55"/>
      <c r="U36" s="55"/>
      <c r="V36" s="283">
        <v>2.6</v>
      </c>
      <c r="W36" s="55"/>
      <c r="X36" s="55"/>
      <c r="Y36" s="55"/>
    </row>
    <row r="37" spans="2:25" ht="15" customHeight="1">
      <c r="C37" s="29"/>
      <c r="D37" s="29"/>
      <c r="E37" s="29"/>
      <c r="F37" s="29"/>
      <c r="G37" s="29"/>
      <c r="H37" s="333"/>
      <c r="I37" s="333"/>
      <c r="J37" s="333"/>
      <c r="K37" s="333"/>
      <c r="L37" s="333"/>
      <c r="M37" s="333"/>
      <c r="N37" s="333"/>
      <c r="O37" s="333"/>
      <c r="P37" s="333"/>
      <c r="Q37" s="333"/>
      <c r="R37" s="333"/>
      <c r="S37" s="333"/>
      <c r="T37" s="333"/>
      <c r="U37" s="333"/>
      <c r="V37" s="333"/>
      <c r="W37" s="336"/>
      <c r="X37" s="336"/>
      <c r="Y37" s="336"/>
    </row>
    <row r="38" spans="2:25" ht="15" customHeight="1">
      <c r="B38" s="53" t="s">
        <v>205</v>
      </c>
      <c r="C38" s="55"/>
      <c r="D38" s="55"/>
      <c r="E38" s="55"/>
      <c r="F38" s="55"/>
      <c r="G38" s="40"/>
      <c r="H38" s="55"/>
      <c r="I38" s="55"/>
      <c r="J38" s="55"/>
      <c r="K38" s="55"/>
      <c r="L38" s="40"/>
      <c r="M38" s="55"/>
      <c r="N38" s="55"/>
      <c r="O38" s="55"/>
      <c r="P38" s="55"/>
      <c r="Q38" s="40"/>
      <c r="R38" s="55"/>
      <c r="S38" s="55"/>
      <c r="T38" s="55"/>
      <c r="U38" s="55"/>
      <c r="V38" s="40"/>
      <c r="W38" s="55"/>
      <c r="X38" s="55"/>
      <c r="Y38" s="55"/>
    </row>
    <row r="39" spans="2:25" ht="15" customHeight="1">
      <c r="B39" s="193" t="s">
        <v>125</v>
      </c>
      <c r="C39" s="183">
        <f>+C7</f>
        <v>207.494</v>
      </c>
      <c r="D39" s="183">
        <f t="shared" ref="D39:F39" si="35">+D7</f>
        <v>32.207000000000001</v>
      </c>
      <c r="E39" s="183">
        <f t="shared" si="35"/>
        <v>176.34</v>
      </c>
      <c r="F39" s="183">
        <f t="shared" si="35"/>
        <v>129.441</v>
      </c>
      <c r="G39" s="40">
        <f t="shared" ref="G39:G41" si="36">SUM(C39:F39)</f>
        <v>545.48199999999997</v>
      </c>
      <c r="H39" s="195">
        <f t="shared" ref="H39:K39" si="37">+H7</f>
        <v>105.167</v>
      </c>
      <c r="I39" s="195">
        <f t="shared" si="37"/>
        <v>72.019000000000005</v>
      </c>
      <c r="J39" s="195">
        <f t="shared" si="37"/>
        <v>40.814999999999998</v>
      </c>
      <c r="K39" s="195">
        <f t="shared" si="37"/>
        <v>24.561000000000007</v>
      </c>
      <c r="L39" s="40">
        <f t="shared" ref="L39:L41" si="38">SUM(H39:K39)</f>
        <v>242.56200000000001</v>
      </c>
      <c r="M39" s="195">
        <f t="shared" ref="M39:P39" si="39">+M7</f>
        <v>75.938999999999993</v>
      </c>
      <c r="N39" s="195">
        <f t="shared" si="39"/>
        <v>-6.4870000000000001</v>
      </c>
      <c r="O39" s="195">
        <f t="shared" si="39"/>
        <v>90.989000000000004</v>
      </c>
      <c r="P39" s="195">
        <f t="shared" si="39"/>
        <v>82.09</v>
      </c>
      <c r="Q39" s="40">
        <f t="shared" ref="Q39:Q41" si="40">SUM(M39:P39)</f>
        <v>242.53100000000001</v>
      </c>
      <c r="R39" s="195">
        <f t="shared" ref="R39:U39" si="41">+R7</f>
        <v>87.88</v>
      </c>
      <c r="S39" s="195">
        <f t="shared" si="41"/>
        <v>92.245999999999995</v>
      </c>
      <c r="T39" s="195">
        <f t="shared" si="41"/>
        <v>73.004999999999995</v>
      </c>
      <c r="U39" s="195">
        <f t="shared" si="41"/>
        <v>84.4</v>
      </c>
      <c r="V39" s="40">
        <f t="shared" ref="V39:V41" si="42">SUM(R39:U39)</f>
        <v>337.53099999999995</v>
      </c>
      <c r="W39" s="195">
        <f t="shared" ref="W39:X39" si="43">+W7</f>
        <v>56.85</v>
      </c>
      <c r="X39" s="195">
        <f t="shared" si="43"/>
        <v>27.838000000000001</v>
      </c>
      <c r="Y39" s="195">
        <f t="shared" ref="Y39" si="44">+Y7</f>
        <v>63.813000000000002</v>
      </c>
    </row>
    <row r="40" spans="2:25" ht="15" customHeight="1">
      <c r="B40" s="194" t="s">
        <v>192</v>
      </c>
      <c r="C40" s="16">
        <f t="shared" ref="C40:F41" si="45">+C8</f>
        <v>-158.911</v>
      </c>
      <c r="D40" s="16">
        <f t="shared" si="45"/>
        <v>-0.69599999999999995</v>
      </c>
      <c r="E40" s="16">
        <f t="shared" si="45"/>
        <v>-53.892000000000003</v>
      </c>
      <c r="F40" s="16">
        <f t="shared" si="45"/>
        <v>-100.90900000000001</v>
      </c>
      <c r="G40" s="51">
        <f t="shared" si="36"/>
        <v>-314.40800000000002</v>
      </c>
      <c r="H40" s="196">
        <f t="shared" ref="H40:K40" si="46">+H8</f>
        <v>-13.35</v>
      </c>
      <c r="I40" s="196">
        <f t="shared" si="46"/>
        <v>2.0979999999999999</v>
      </c>
      <c r="J40" s="196">
        <f t="shared" si="46"/>
        <v>0.39400000000000002</v>
      </c>
      <c r="K40" s="196">
        <f t="shared" si="46"/>
        <v>5.3089999999999984</v>
      </c>
      <c r="L40" s="51">
        <f t="shared" si="38"/>
        <v>-5.5490000000000004</v>
      </c>
      <c r="M40" s="196">
        <f t="shared" ref="M40:P40" si="47">+M8</f>
        <v>0.47699999999999998</v>
      </c>
      <c r="N40" s="196">
        <f t="shared" si="47"/>
        <v>1.222</v>
      </c>
      <c r="O40" s="196">
        <f t="shared" si="47"/>
        <v>0.52900000000000003</v>
      </c>
      <c r="P40" s="196">
        <f t="shared" si="47"/>
        <v>-0.29599999999999999</v>
      </c>
      <c r="Q40" s="51">
        <f t="shared" si="40"/>
        <v>1.9319999999999997</v>
      </c>
      <c r="R40" s="196">
        <f t="shared" ref="R40:U40" si="48">+R8</f>
        <v>1.2070000000000001</v>
      </c>
      <c r="S40" s="196">
        <f t="shared" si="48"/>
        <v>-0.76</v>
      </c>
      <c r="T40" s="196">
        <f t="shared" si="48"/>
        <v>-3.6640000000000001</v>
      </c>
      <c r="U40" s="196">
        <f t="shared" si="48"/>
        <v>1.478</v>
      </c>
      <c r="V40" s="51">
        <f t="shared" si="42"/>
        <v>-1.7390000000000001</v>
      </c>
      <c r="W40" s="196">
        <f t="shared" ref="W40:X40" si="49">+W8</f>
        <v>1.452</v>
      </c>
      <c r="X40" s="196">
        <f t="shared" si="49"/>
        <v>-1.35</v>
      </c>
      <c r="Y40" s="196">
        <f t="shared" ref="Y40" si="50">+Y8</f>
        <v>0.59599999999999997</v>
      </c>
    </row>
    <row r="41" spans="2:25" ht="15" customHeight="1">
      <c r="B41" s="194" t="s">
        <v>128</v>
      </c>
      <c r="C41" s="16">
        <f t="shared" si="45"/>
        <v>0.747</v>
      </c>
      <c r="D41" s="16">
        <f t="shared" si="45"/>
        <v>1.0780000000000001</v>
      </c>
      <c r="E41" s="16">
        <f t="shared" si="45"/>
        <v>0.67600000000000005</v>
      </c>
      <c r="F41" s="16">
        <f t="shared" si="45"/>
        <v>0.98</v>
      </c>
      <c r="G41" s="51">
        <f t="shared" si="36"/>
        <v>3.4810000000000003</v>
      </c>
      <c r="H41" s="196">
        <f t="shared" ref="H41:K41" si="51">+H9</f>
        <v>1.1020000000000001</v>
      </c>
      <c r="I41" s="196">
        <f t="shared" si="51"/>
        <v>1.0780000000000001</v>
      </c>
      <c r="J41" s="196">
        <f t="shared" si="51"/>
        <v>1.0469999999999999</v>
      </c>
      <c r="K41" s="196">
        <f t="shared" si="51"/>
        <v>1.1499999999999999</v>
      </c>
      <c r="L41" s="51">
        <f t="shared" si="38"/>
        <v>4.3770000000000007</v>
      </c>
      <c r="M41" s="196">
        <f t="shared" ref="M41:P41" si="52">+M9</f>
        <v>1.306</v>
      </c>
      <c r="N41" s="196">
        <f t="shared" si="52"/>
        <v>1.113</v>
      </c>
      <c r="O41" s="196">
        <f t="shared" si="52"/>
        <v>1.3069999999999999</v>
      </c>
      <c r="P41" s="196">
        <f t="shared" si="52"/>
        <v>1.387</v>
      </c>
      <c r="Q41" s="51">
        <f t="shared" si="40"/>
        <v>5.1129999999999995</v>
      </c>
      <c r="R41" s="196">
        <f t="shared" ref="R41:U41" si="53">+R9</f>
        <v>1.3620000000000001</v>
      </c>
      <c r="S41" s="196">
        <f t="shared" si="53"/>
        <v>1.079</v>
      </c>
      <c r="T41" s="196">
        <f t="shared" si="53"/>
        <v>1.538</v>
      </c>
      <c r="U41" s="196">
        <f t="shared" si="53"/>
        <v>1.1499999999999999</v>
      </c>
      <c r="V41" s="51">
        <f t="shared" si="42"/>
        <v>5.1289999999999996</v>
      </c>
      <c r="W41" s="196">
        <f t="shared" ref="W41:X41" si="54">+W9</f>
        <v>0.91200000000000003</v>
      </c>
      <c r="X41" s="196">
        <f t="shared" si="54"/>
        <v>1.6060000000000001</v>
      </c>
      <c r="Y41" s="196">
        <f t="shared" ref="Y41" si="55">+Y9</f>
        <v>0.77100000000000002</v>
      </c>
    </row>
    <row r="42" spans="2:25" ht="15" customHeight="1">
      <c r="B42" s="204" t="s">
        <v>124</v>
      </c>
      <c r="C42" s="154">
        <f>SUM(C39:C41)</f>
        <v>49.33</v>
      </c>
      <c r="D42" s="154">
        <f>SUM(D39:D41)</f>
        <v>32.588999999999999</v>
      </c>
      <c r="E42" s="154">
        <f>SUM(E39:E41)</f>
        <v>123.12400000000001</v>
      </c>
      <c r="F42" s="154">
        <f>SUM(F39:F41)</f>
        <v>29.511999999999997</v>
      </c>
      <c r="G42" s="155">
        <f>SUM(C42:F42)</f>
        <v>234.55500000000001</v>
      </c>
      <c r="H42" s="154">
        <f>SUM(H39:H41)</f>
        <v>92.919000000000011</v>
      </c>
      <c r="I42" s="154">
        <f>SUM(I39:I41)</f>
        <v>75.195000000000007</v>
      </c>
      <c r="J42" s="154">
        <f>SUM(J39:J41)</f>
        <v>42.255999999999993</v>
      </c>
      <c r="K42" s="154">
        <f>SUM(K39:K41)</f>
        <v>31.020000000000003</v>
      </c>
      <c r="L42" s="155">
        <f>SUM(H42:K42)</f>
        <v>241.39000000000004</v>
      </c>
      <c r="M42" s="154">
        <f>SUM(M39:M41)</f>
        <v>77.721999999999994</v>
      </c>
      <c r="N42" s="154">
        <f>SUM(N39:N41)</f>
        <v>-4.152000000000001</v>
      </c>
      <c r="O42" s="154">
        <f>SUM(O39:O41)</f>
        <v>92.825000000000003</v>
      </c>
      <c r="P42" s="154">
        <f>SUM(P39:P41)</f>
        <v>83.180999999999997</v>
      </c>
      <c r="Q42" s="155">
        <f>SUM(M42:P42)</f>
        <v>249.57599999999996</v>
      </c>
      <c r="R42" s="154">
        <f>SUM(R39:R41)</f>
        <v>90.448999999999984</v>
      </c>
      <c r="S42" s="154">
        <f>SUM(S39:S41)</f>
        <v>92.564999999999984</v>
      </c>
      <c r="T42" s="154">
        <f>SUM(T39:T41)</f>
        <v>70.878999999999991</v>
      </c>
      <c r="U42" s="154">
        <f>SUM(U39:U41)</f>
        <v>87.028000000000006</v>
      </c>
      <c r="V42" s="155">
        <f>SUM(R42:U42)</f>
        <v>340.92099999999994</v>
      </c>
      <c r="W42" s="154">
        <f>SUM(W39:W41)</f>
        <v>59.213999999999999</v>
      </c>
      <c r="X42" s="154">
        <f>SUM(X39:X41)</f>
        <v>28.094000000000001</v>
      </c>
      <c r="Y42" s="154">
        <f>SUM(Y39:Y41)</f>
        <v>65.180000000000007</v>
      </c>
    </row>
    <row r="43" spans="2:25" ht="15" customHeight="1">
      <c r="B43" s="41" t="s">
        <v>3</v>
      </c>
      <c r="C43" s="174"/>
      <c r="D43" s="174"/>
      <c r="E43" s="174"/>
      <c r="F43" s="174"/>
      <c r="G43" s="43"/>
      <c r="H43" s="174"/>
      <c r="I43" s="174"/>
      <c r="J43" s="174"/>
      <c r="K43" s="174"/>
      <c r="L43" s="43"/>
      <c r="M43" s="174"/>
      <c r="N43" s="174"/>
      <c r="O43" s="174"/>
      <c r="P43" s="174"/>
      <c r="Q43" s="43"/>
      <c r="R43" s="174"/>
      <c r="S43" s="174"/>
      <c r="T43" s="174"/>
      <c r="U43" s="174"/>
      <c r="V43" s="43"/>
      <c r="W43" s="174"/>
      <c r="X43" s="174"/>
      <c r="Y43" s="174"/>
    </row>
    <row r="44" spans="2:25" ht="15" customHeight="1">
      <c r="B44" s="45" t="s">
        <v>123</v>
      </c>
      <c r="C44" s="175">
        <f>+C12</f>
        <v>0</v>
      </c>
      <c r="D44" s="175">
        <f t="shared" ref="D44:F44" si="56">+D12</f>
        <v>0</v>
      </c>
      <c r="E44" s="175">
        <f t="shared" si="56"/>
        <v>0</v>
      </c>
      <c r="F44" s="175">
        <f t="shared" si="56"/>
        <v>0</v>
      </c>
      <c r="G44" s="51">
        <f t="shared" ref="G44" si="57">SUM(C44:F44)</f>
        <v>0</v>
      </c>
      <c r="H44" s="175">
        <f>+H12</f>
        <v>0</v>
      </c>
      <c r="I44" s="175">
        <f t="shared" ref="I44:K44" si="58">+I12</f>
        <v>0</v>
      </c>
      <c r="J44" s="175">
        <f t="shared" si="58"/>
        <v>0</v>
      </c>
      <c r="K44" s="175">
        <f t="shared" si="58"/>
        <v>0</v>
      </c>
      <c r="L44" s="51">
        <f t="shared" ref="L44" si="59">SUM(H44:K44)</f>
        <v>0</v>
      </c>
      <c r="M44" s="175">
        <f>+M12</f>
        <v>0</v>
      </c>
      <c r="N44" s="175">
        <f t="shared" ref="N44:P44" si="60">+N12</f>
        <v>92.022000000000006</v>
      </c>
      <c r="O44" s="175">
        <f t="shared" si="60"/>
        <v>0</v>
      </c>
      <c r="P44" s="175">
        <f t="shared" si="60"/>
        <v>-10.91</v>
      </c>
      <c r="Q44" s="51">
        <f t="shared" ref="Q44" si="61">SUM(M44:P44)</f>
        <v>81.112000000000009</v>
      </c>
      <c r="R44" s="175">
        <f>+R12</f>
        <v>0</v>
      </c>
      <c r="S44" s="175">
        <f t="shared" ref="S44:U44" si="62">+S12</f>
        <v>0</v>
      </c>
      <c r="T44" s="175">
        <f t="shared" si="62"/>
        <v>0</v>
      </c>
      <c r="U44" s="175">
        <f t="shared" si="62"/>
        <v>0</v>
      </c>
      <c r="V44" s="51">
        <f t="shared" ref="V44" si="63">SUM(R44:U44)</f>
        <v>0</v>
      </c>
      <c r="W44" s="175">
        <f t="shared" ref="W44:X44" si="64">+W12</f>
        <v>0</v>
      </c>
      <c r="X44" s="175">
        <f t="shared" si="64"/>
        <v>0</v>
      </c>
      <c r="Y44" s="175">
        <f t="shared" ref="Y44" si="65">+Y12</f>
        <v>0</v>
      </c>
    </row>
    <row r="45" spans="2:25" ht="15" customHeight="1">
      <c r="B45" s="45" t="s">
        <v>117</v>
      </c>
      <c r="C45" s="176">
        <f t="shared" ref="C45:F45" si="66">+C13</f>
        <v>0</v>
      </c>
      <c r="D45" s="176">
        <f t="shared" si="66"/>
        <v>0</v>
      </c>
      <c r="E45" s="176">
        <f t="shared" si="66"/>
        <v>0</v>
      </c>
      <c r="F45" s="176">
        <f t="shared" si="66"/>
        <v>0</v>
      </c>
      <c r="G45" s="51">
        <f>SUM(C45:F45)</f>
        <v>0</v>
      </c>
      <c r="H45" s="176">
        <f t="shared" ref="H45:K45" si="67">+H13</f>
        <v>0</v>
      </c>
      <c r="I45" s="176">
        <f t="shared" si="67"/>
        <v>0</v>
      </c>
      <c r="J45" s="176">
        <f t="shared" si="67"/>
        <v>0</v>
      </c>
      <c r="K45" s="176">
        <f t="shared" si="67"/>
        <v>0</v>
      </c>
      <c r="L45" s="51">
        <f>SUM(H45:K45)</f>
        <v>0</v>
      </c>
      <c r="M45" s="176">
        <f t="shared" ref="M45:P45" si="68">+M13</f>
        <v>0</v>
      </c>
      <c r="N45" s="176">
        <f t="shared" si="68"/>
        <v>0</v>
      </c>
      <c r="O45" s="176">
        <f t="shared" si="68"/>
        <v>0</v>
      </c>
      <c r="P45" s="176">
        <f t="shared" si="68"/>
        <v>0</v>
      </c>
      <c r="Q45" s="51">
        <f>SUM(M45:P45)</f>
        <v>0</v>
      </c>
      <c r="R45" s="176">
        <f t="shared" ref="R45:U45" si="69">+R13</f>
        <v>0</v>
      </c>
      <c r="S45" s="176">
        <f t="shared" si="69"/>
        <v>0</v>
      </c>
      <c r="T45" s="176">
        <f t="shared" si="69"/>
        <v>0</v>
      </c>
      <c r="U45" s="176">
        <f t="shared" si="69"/>
        <v>0</v>
      </c>
      <c r="V45" s="51">
        <f>SUM(R45:U45)</f>
        <v>0</v>
      </c>
      <c r="W45" s="176">
        <f t="shared" ref="W45:X45" si="70">+W13</f>
        <v>0</v>
      </c>
      <c r="X45" s="176">
        <f t="shared" si="70"/>
        <v>0</v>
      </c>
      <c r="Y45" s="176">
        <f t="shared" ref="Y45" si="71">+Y13</f>
        <v>0</v>
      </c>
    </row>
    <row r="46" spans="2:25" ht="15" customHeight="1">
      <c r="B46" s="45" t="s">
        <v>93</v>
      </c>
      <c r="C46" s="176">
        <f t="shared" ref="C46:F46" si="72">+C14</f>
        <v>21.675000000000001</v>
      </c>
      <c r="D46" s="176">
        <f t="shared" si="72"/>
        <v>23.210999999999999</v>
      </c>
      <c r="E46" s="176">
        <f t="shared" si="72"/>
        <v>31.384</v>
      </c>
      <c r="F46" s="176">
        <f t="shared" si="72"/>
        <v>31.850999999999999</v>
      </c>
      <c r="G46" s="51">
        <f t="shared" ref="G46:G49" si="73">SUM(C46:F46)</f>
        <v>108.121</v>
      </c>
      <c r="H46" s="176">
        <f t="shared" ref="H46:K46" si="74">+H14</f>
        <v>34.130000000000003</v>
      </c>
      <c r="I46" s="176">
        <f t="shared" si="74"/>
        <v>34.018000000000001</v>
      </c>
      <c r="J46" s="176">
        <f t="shared" si="74"/>
        <v>39.43</v>
      </c>
      <c r="K46" s="176">
        <f t="shared" si="74"/>
        <v>35.847000000000001</v>
      </c>
      <c r="L46" s="51">
        <f t="shared" ref="L46:L49" si="75">SUM(H46:K46)</f>
        <v>143.42500000000001</v>
      </c>
      <c r="M46" s="176">
        <f t="shared" ref="M46:P46" si="76">+M14</f>
        <v>35.180999999999997</v>
      </c>
      <c r="N46" s="176">
        <f t="shared" si="76"/>
        <v>20.259</v>
      </c>
      <c r="O46" s="176">
        <f t="shared" si="76"/>
        <v>20.225999999999999</v>
      </c>
      <c r="P46" s="176">
        <f t="shared" si="76"/>
        <v>20.193999999999999</v>
      </c>
      <c r="Q46" s="51">
        <f t="shared" ref="Q46:Q49" si="77">SUM(M46:P46)</f>
        <v>95.86</v>
      </c>
      <c r="R46" s="176">
        <f t="shared" ref="R46:U46" si="78">+R14</f>
        <v>17.59</v>
      </c>
      <c r="S46" s="176">
        <f t="shared" si="78"/>
        <v>17.588000000000001</v>
      </c>
      <c r="T46" s="176">
        <f t="shared" si="78"/>
        <v>16.407</v>
      </c>
      <c r="U46" s="176">
        <f t="shared" si="78"/>
        <v>16.422999999999998</v>
      </c>
      <c r="V46" s="51">
        <f t="shared" ref="V46:V49" si="79">SUM(R46:U46)</f>
        <v>68.007999999999996</v>
      </c>
      <c r="W46" s="176">
        <f t="shared" ref="W46:X46" si="80">+W14</f>
        <v>15.984</v>
      </c>
      <c r="X46" s="176">
        <f t="shared" si="80"/>
        <v>16.010999999999999</v>
      </c>
      <c r="Y46" s="176">
        <f t="shared" ref="Y46" si="81">+Y14</f>
        <v>15.976000000000001</v>
      </c>
    </row>
    <row r="47" spans="2:25" ht="15" customHeight="1">
      <c r="B47" s="45" t="s">
        <v>18</v>
      </c>
      <c r="C47" s="176">
        <f t="shared" ref="C47:F47" si="82">+C15</f>
        <v>0</v>
      </c>
      <c r="D47" s="176">
        <f t="shared" si="82"/>
        <v>33.234999999999999</v>
      </c>
      <c r="E47" s="176">
        <f t="shared" si="82"/>
        <v>0</v>
      </c>
      <c r="F47" s="176">
        <f t="shared" si="82"/>
        <v>5.5480000000000018</v>
      </c>
      <c r="G47" s="51">
        <f t="shared" si="73"/>
        <v>38.783000000000001</v>
      </c>
      <c r="H47" s="176">
        <f t="shared" ref="H47:K47" si="83">+H15</f>
        <v>0</v>
      </c>
      <c r="I47" s="176">
        <f t="shared" si="83"/>
        <v>0</v>
      </c>
      <c r="J47" s="176">
        <f t="shared" si="83"/>
        <v>3.6829999999999998</v>
      </c>
      <c r="K47" s="176">
        <f t="shared" si="83"/>
        <v>0</v>
      </c>
      <c r="L47" s="51">
        <f t="shared" si="75"/>
        <v>3.6829999999999998</v>
      </c>
      <c r="M47" s="176">
        <f t="shared" ref="M47:P47" si="84">+M15</f>
        <v>0</v>
      </c>
      <c r="N47" s="176">
        <f t="shared" si="84"/>
        <v>0</v>
      </c>
      <c r="O47" s="176">
        <f t="shared" si="84"/>
        <v>1.012</v>
      </c>
      <c r="P47" s="176">
        <f t="shared" si="84"/>
        <v>0</v>
      </c>
      <c r="Q47" s="51">
        <f t="shared" si="77"/>
        <v>1.012</v>
      </c>
      <c r="R47" s="176">
        <f t="shared" ref="R47:U47" si="85">+R15</f>
        <v>0.63300000000000001</v>
      </c>
      <c r="S47" s="176">
        <f t="shared" si="85"/>
        <v>0</v>
      </c>
      <c r="T47" s="176">
        <f t="shared" si="85"/>
        <v>0</v>
      </c>
      <c r="U47" s="176">
        <f t="shared" si="85"/>
        <v>0</v>
      </c>
      <c r="V47" s="51">
        <f t="shared" si="79"/>
        <v>0.63300000000000001</v>
      </c>
      <c r="W47" s="176">
        <f t="shared" ref="W47:X47" si="86">+W15</f>
        <v>0</v>
      </c>
      <c r="X47" s="176">
        <f t="shared" si="86"/>
        <v>0</v>
      </c>
      <c r="Y47" s="176">
        <f t="shared" ref="Y47" si="87">+Y15</f>
        <v>0</v>
      </c>
    </row>
    <row r="48" spans="2:25" ht="15" customHeight="1">
      <c r="B48" s="45" t="s">
        <v>94</v>
      </c>
      <c r="C48" s="176">
        <f t="shared" ref="C48:F48" si="88">+C16</f>
        <v>4.4450000000000003</v>
      </c>
      <c r="D48" s="176">
        <f t="shared" si="88"/>
        <v>-0.19700000000000001</v>
      </c>
      <c r="E48" s="176">
        <f t="shared" si="88"/>
        <v>-92.567999999999998</v>
      </c>
      <c r="F48" s="176">
        <f t="shared" si="88"/>
        <v>-3.0570000000000022</v>
      </c>
      <c r="G48" s="51">
        <f t="shared" si="73"/>
        <v>-91.376999999999995</v>
      </c>
      <c r="H48" s="176">
        <f t="shared" ref="H48:K48" si="89">+H16</f>
        <v>-3.36</v>
      </c>
      <c r="I48" s="176">
        <f t="shared" si="89"/>
        <v>-0.876</v>
      </c>
      <c r="J48" s="176">
        <f t="shared" si="89"/>
        <v>-0.28100000000000003</v>
      </c>
      <c r="K48" s="176">
        <f t="shared" si="89"/>
        <v>-23.1</v>
      </c>
      <c r="L48" s="51">
        <f t="shared" si="75"/>
        <v>-27.617000000000001</v>
      </c>
      <c r="M48" s="176">
        <f t="shared" ref="M48:P48" si="90">+M16</f>
        <v>15.234</v>
      </c>
      <c r="N48" s="176">
        <f t="shared" si="90"/>
        <v>0.752</v>
      </c>
      <c r="O48" s="176">
        <f t="shared" si="90"/>
        <v>3.802</v>
      </c>
      <c r="P48" s="176">
        <f t="shared" si="90"/>
        <v>-56.317999999999998</v>
      </c>
      <c r="Q48" s="51">
        <f t="shared" si="77"/>
        <v>-36.53</v>
      </c>
      <c r="R48" s="176">
        <f t="shared" ref="R48:U48" si="91">+R16</f>
        <v>1.1060000000000001</v>
      </c>
      <c r="S48" s="176">
        <f t="shared" si="91"/>
        <v>7.7350000000000003</v>
      </c>
      <c r="T48" s="176">
        <f t="shared" si="91"/>
        <v>1.905</v>
      </c>
      <c r="U48" s="176">
        <f t="shared" si="91"/>
        <v>-2.2370000000000001</v>
      </c>
      <c r="V48" s="51">
        <f t="shared" si="79"/>
        <v>8.5090000000000003</v>
      </c>
      <c r="W48" s="176">
        <f t="shared" ref="W48:X48" si="92">+W16</f>
        <v>1.87</v>
      </c>
      <c r="X48" s="176">
        <f t="shared" si="92"/>
        <v>2.4790000000000001</v>
      </c>
      <c r="Y48" s="176">
        <f t="shared" ref="Y48" si="93">+Y16</f>
        <v>1.7689999999999999</v>
      </c>
    </row>
    <row r="49" spans="2:25" ht="15" customHeight="1">
      <c r="B49" s="45" t="s">
        <v>95</v>
      </c>
      <c r="C49" s="175">
        <f t="shared" ref="C49:F49" si="94">+C17</f>
        <v>0</v>
      </c>
      <c r="D49" s="175">
        <f t="shared" si="94"/>
        <v>0</v>
      </c>
      <c r="E49" s="175">
        <f t="shared" si="94"/>
        <v>8.8879999999999999</v>
      </c>
      <c r="F49" s="175">
        <f t="shared" si="94"/>
        <v>0.36799999999999999</v>
      </c>
      <c r="G49" s="51">
        <f t="shared" si="73"/>
        <v>9.2560000000000002</v>
      </c>
      <c r="H49" s="175">
        <f t="shared" ref="H49:K49" si="95">+H17</f>
        <v>0.124</v>
      </c>
      <c r="I49" s="175">
        <f t="shared" si="95"/>
        <v>1.1160000000000001</v>
      </c>
      <c r="J49" s="175">
        <f t="shared" si="95"/>
        <v>0.58299999999999996</v>
      </c>
      <c r="K49" s="175">
        <f t="shared" si="95"/>
        <v>16.463000000000001</v>
      </c>
      <c r="L49" s="51">
        <f t="shared" si="75"/>
        <v>18.286000000000001</v>
      </c>
      <c r="M49" s="175">
        <f t="shared" ref="M49:P49" si="96">+M17</f>
        <v>0</v>
      </c>
      <c r="N49" s="175">
        <f t="shared" si="96"/>
        <v>25.304000000000002</v>
      </c>
      <c r="O49" s="175">
        <f t="shared" si="96"/>
        <v>0</v>
      </c>
      <c r="P49" s="175">
        <f t="shared" si="96"/>
        <v>-1.329</v>
      </c>
      <c r="Q49" s="51">
        <f t="shared" si="77"/>
        <v>23.975000000000001</v>
      </c>
      <c r="R49" s="175">
        <f t="shared" ref="R49:U49" si="97">+R17</f>
        <v>0</v>
      </c>
      <c r="S49" s="175">
        <f t="shared" si="97"/>
        <v>0</v>
      </c>
      <c r="T49" s="175">
        <f t="shared" si="97"/>
        <v>0</v>
      </c>
      <c r="U49" s="175">
        <f t="shared" si="97"/>
        <v>0</v>
      </c>
      <c r="V49" s="51">
        <f t="shared" si="79"/>
        <v>0</v>
      </c>
      <c r="W49" s="175">
        <f t="shared" ref="W49:X49" si="98">+W17</f>
        <v>-7.2759576141834261E-15</v>
      </c>
      <c r="X49" s="175">
        <f t="shared" si="98"/>
        <v>-7.2759576141834261E-15</v>
      </c>
      <c r="Y49" s="175">
        <f t="shared" ref="Y49" si="99">+Y17</f>
        <v>0</v>
      </c>
    </row>
    <row r="50" spans="2:25" ht="15" customHeight="1">
      <c r="B50" s="45" t="s">
        <v>96</v>
      </c>
      <c r="C50" s="175">
        <f t="shared" ref="C50:F50" si="100">+C18</f>
        <v>1.8109999999999999</v>
      </c>
      <c r="D50" s="175">
        <f t="shared" si="100"/>
        <v>2.0529999999999999</v>
      </c>
      <c r="E50" s="175">
        <f t="shared" si="100"/>
        <v>9.35</v>
      </c>
      <c r="F50" s="175">
        <f t="shared" si="100"/>
        <v>1.2230000000000001</v>
      </c>
      <c r="G50" s="51">
        <f>SUM(C50:F50)</f>
        <v>14.436999999999999</v>
      </c>
      <c r="H50" s="175">
        <f t="shared" ref="H50:K50" si="101">+H18</f>
        <v>0.108</v>
      </c>
      <c r="I50" s="175">
        <f t="shared" si="101"/>
        <v>0.51600000000000001</v>
      </c>
      <c r="J50" s="175">
        <f t="shared" si="101"/>
        <v>0.09</v>
      </c>
      <c r="K50" s="175">
        <f t="shared" si="101"/>
        <v>6.5000000000000002E-2</v>
      </c>
      <c r="L50" s="51">
        <f>SUM(H50:K50)</f>
        <v>0.77899999999999991</v>
      </c>
      <c r="M50" s="175">
        <f t="shared" ref="M50:P50" si="102">+M18</f>
        <v>0</v>
      </c>
      <c r="N50" s="175">
        <f t="shared" si="102"/>
        <v>0</v>
      </c>
      <c r="O50" s="175">
        <f t="shared" si="102"/>
        <v>0</v>
      </c>
      <c r="P50" s="175">
        <f t="shared" si="102"/>
        <v>0</v>
      </c>
      <c r="Q50" s="51">
        <f>SUM(M50:P50)</f>
        <v>0</v>
      </c>
      <c r="R50" s="175">
        <f t="shared" ref="R50:U50" si="103">+R18</f>
        <v>0</v>
      </c>
      <c r="S50" s="175">
        <f t="shared" si="103"/>
        <v>0</v>
      </c>
      <c r="T50" s="175">
        <f t="shared" si="103"/>
        <v>0</v>
      </c>
      <c r="U50" s="175">
        <f t="shared" si="103"/>
        <v>3.266</v>
      </c>
      <c r="V50" s="51">
        <f>SUM(R50:U50)</f>
        <v>3.266</v>
      </c>
      <c r="W50" s="175">
        <f t="shared" ref="W50:X50" si="104">+W18</f>
        <v>11.706</v>
      </c>
      <c r="X50" s="175">
        <f t="shared" si="104"/>
        <v>8.9350000000000005</v>
      </c>
      <c r="Y50" s="175">
        <f t="shared" ref="Y50" si="105">+Y18</f>
        <v>9.6959999999999997</v>
      </c>
    </row>
    <row r="51" spans="2:25" ht="15" customHeight="1">
      <c r="B51" s="45" t="s">
        <v>97</v>
      </c>
      <c r="C51" s="175">
        <f t="shared" ref="C51:F51" si="106">+C19</f>
        <v>3.4359999999999999</v>
      </c>
      <c r="D51" s="175">
        <f t="shared" si="106"/>
        <v>2.0430000000000001</v>
      </c>
      <c r="E51" s="175">
        <f t="shared" si="106"/>
        <v>9.3179999999999996</v>
      </c>
      <c r="F51" s="175">
        <f t="shared" si="106"/>
        <v>1.9119999999999999</v>
      </c>
      <c r="G51" s="51">
        <f t="shared" ref="G51:G54" si="107">SUM(C51:F51)</f>
        <v>16.709</v>
      </c>
      <c r="H51" s="175">
        <f t="shared" ref="H51:K51" si="108">+H19</f>
        <v>-3.8460000000000001</v>
      </c>
      <c r="I51" s="175">
        <f t="shared" si="108"/>
        <v>1.901</v>
      </c>
      <c r="J51" s="175">
        <f t="shared" si="108"/>
        <v>7.0339999999999998</v>
      </c>
      <c r="K51" s="175">
        <f t="shared" si="108"/>
        <v>41.905999999999999</v>
      </c>
      <c r="L51" s="51">
        <f t="shared" ref="L51:L54" si="109">SUM(H51:K51)</f>
        <v>46.994999999999997</v>
      </c>
      <c r="M51" s="175">
        <f t="shared" ref="M51:P51" si="110">+M19</f>
        <v>3.5009999999999999</v>
      </c>
      <c r="N51" s="175">
        <f t="shared" si="110"/>
        <v>0.95799999999999996</v>
      </c>
      <c r="O51" s="175">
        <f t="shared" si="110"/>
        <v>-40.929000000000002</v>
      </c>
      <c r="P51" s="175">
        <f t="shared" si="110"/>
        <v>0.96299999999999997</v>
      </c>
      <c r="Q51" s="51">
        <f t="shared" ref="Q51:Q54" si="111">SUM(M51:P51)</f>
        <v>-35.506999999999998</v>
      </c>
      <c r="R51" s="175">
        <f t="shared" ref="R51:U51" si="112">+R19</f>
        <v>0.82799999999999996</v>
      </c>
      <c r="S51" s="175">
        <f t="shared" si="112"/>
        <v>1.02</v>
      </c>
      <c r="T51" s="175">
        <f t="shared" si="112"/>
        <v>5.2249999999999996</v>
      </c>
      <c r="U51" s="175">
        <f t="shared" si="112"/>
        <v>1.25</v>
      </c>
      <c r="V51" s="51">
        <f t="shared" ref="V51:V54" si="113">SUM(R51:U51)</f>
        <v>8.3230000000000004</v>
      </c>
      <c r="W51" s="175">
        <f t="shared" ref="W51:X51" si="114">+W19</f>
        <v>1.4379999999999999</v>
      </c>
      <c r="X51" s="175">
        <f t="shared" si="114"/>
        <v>1.3859999999999999</v>
      </c>
      <c r="Y51" s="175">
        <f t="shared" ref="Y51" si="115">+Y19</f>
        <v>-24.178999999999998</v>
      </c>
    </row>
    <row r="52" spans="2:25" ht="15" customHeight="1">
      <c r="B52" s="45" t="s">
        <v>19</v>
      </c>
      <c r="C52" s="175">
        <f t="shared" ref="C52:F52" si="116">+C20</f>
        <v>8.7940000000000005</v>
      </c>
      <c r="D52" s="175">
        <f t="shared" si="116"/>
        <v>7.33</v>
      </c>
      <c r="E52" s="175">
        <f t="shared" si="116"/>
        <v>7.2040000000000006</v>
      </c>
      <c r="F52" s="175">
        <f t="shared" si="116"/>
        <v>6.6429999999999998</v>
      </c>
      <c r="G52" s="51">
        <f t="shared" si="107"/>
        <v>29.971000000000004</v>
      </c>
      <c r="H52" s="175">
        <f t="shared" ref="H52:K52" si="117">+H20</f>
        <v>10.289</v>
      </c>
      <c r="I52" s="175">
        <f t="shared" si="117"/>
        <v>12.81</v>
      </c>
      <c r="J52" s="175">
        <f t="shared" si="117"/>
        <v>12.913</v>
      </c>
      <c r="K52" s="175">
        <f t="shared" si="117"/>
        <v>12.512</v>
      </c>
      <c r="L52" s="51">
        <f t="shared" si="109"/>
        <v>48.524000000000001</v>
      </c>
      <c r="M52" s="175">
        <f t="shared" ref="M52:P52" si="118">+M20</f>
        <v>8.0339999999999989</v>
      </c>
      <c r="N52" s="175">
        <f t="shared" si="118"/>
        <v>14.724</v>
      </c>
      <c r="O52" s="175">
        <f t="shared" si="118"/>
        <v>11.655000000000001</v>
      </c>
      <c r="P52" s="175">
        <f t="shared" si="118"/>
        <v>10.276</v>
      </c>
      <c r="Q52" s="51">
        <f t="shared" si="111"/>
        <v>44.688999999999993</v>
      </c>
      <c r="R52" s="175">
        <f t="shared" ref="R52:U52" si="119">+R20</f>
        <v>12.606</v>
      </c>
      <c r="S52" s="175">
        <f t="shared" si="119"/>
        <v>13.593999999999999</v>
      </c>
      <c r="T52" s="175">
        <f t="shared" si="119"/>
        <v>15.244999999999999</v>
      </c>
      <c r="U52" s="175">
        <f t="shared" si="119"/>
        <v>15.818</v>
      </c>
      <c r="V52" s="51">
        <f t="shared" si="113"/>
        <v>57.262999999999998</v>
      </c>
      <c r="W52" s="175">
        <f t="shared" ref="W52:X52" si="120">+W20</f>
        <v>15.693999999999999</v>
      </c>
      <c r="X52" s="175">
        <f t="shared" si="120"/>
        <v>18.295000000000002</v>
      </c>
      <c r="Y52" s="175">
        <f t="shared" ref="Y52" si="121">+Y20</f>
        <v>17.094000000000001</v>
      </c>
    </row>
    <row r="53" spans="2:25" ht="15" customHeight="1">
      <c r="B53" s="47" t="s">
        <v>207</v>
      </c>
      <c r="C53" s="176">
        <f t="shared" ref="C53:F53" si="122">+C21</f>
        <v>-14.557</v>
      </c>
      <c r="D53" s="176">
        <f t="shared" si="122"/>
        <v>-24.21</v>
      </c>
      <c r="E53" s="176">
        <f t="shared" si="122"/>
        <v>-15.805999999999999</v>
      </c>
      <c r="F53" s="176">
        <f t="shared" si="122"/>
        <v>2.1899999999999977</v>
      </c>
      <c r="G53" s="51">
        <f t="shared" si="107"/>
        <v>-52.383000000000003</v>
      </c>
      <c r="H53" s="176">
        <f t="shared" ref="H53:K53" si="123">+H21</f>
        <v>-15.715999999999999</v>
      </c>
      <c r="I53" s="176">
        <f t="shared" si="123"/>
        <v>-20.632999999999999</v>
      </c>
      <c r="J53" s="176">
        <f t="shared" si="123"/>
        <v>-30.349</v>
      </c>
      <c r="K53" s="176">
        <f t="shared" si="123"/>
        <v>-37.83</v>
      </c>
      <c r="L53" s="51">
        <f t="shared" si="109"/>
        <v>-104.52799999999999</v>
      </c>
      <c r="M53" s="176">
        <f t="shared" ref="M53:P53" si="124">+M21</f>
        <v>-21.568000000000001</v>
      </c>
      <c r="N53" s="176">
        <f t="shared" si="124"/>
        <v>-52.734999999999999</v>
      </c>
      <c r="O53" s="176">
        <f t="shared" si="124"/>
        <v>-1.67</v>
      </c>
      <c r="P53" s="176">
        <f t="shared" si="124"/>
        <v>41.904000000000003</v>
      </c>
      <c r="Q53" s="51">
        <f t="shared" si="111"/>
        <v>-34.068999999999996</v>
      </c>
      <c r="R53" s="176">
        <f t="shared" ref="R53:U53" si="125">+R21</f>
        <v>-2.0019999999999998</v>
      </c>
      <c r="S53" s="176">
        <f t="shared" si="125"/>
        <v>-30.158999999999999</v>
      </c>
      <c r="T53" s="176">
        <f t="shared" si="125"/>
        <v>-0.68899999999999995</v>
      </c>
      <c r="U53" s="176">
        <f t="shared" si="125"/>
        <v>-26.503</v>
      </c>
      <c r="V53" s="51">
        <f t="shared" si="113"/>
        <v>-59.353000000000002</v>
      </c>
      <c r="W53" s="176">
        <f t="shared" ref="W53:X53" si="126">+W21</f>
        <v>-11.707000000000001</v>
      </c>
      <c r="X53" s="176">
        <f t="shared" si="126"/>
        <v>-7.7460000000000004</v>
      </c>
      <c r="Y53" s="176">
        <f t="shared" ref="Y53" si="127">+Y21</f>
        <v>-11.971</v>
      </c>
    </row>
    <row r="54" spans="2:25" ht="15" customHeight="1">
      <c r="B54" s="48" t="s">
        <v>76</v>
      </c>
      <c r="C54" s="49">
        <f>C42+SUM(C44:C53)</f>
        <v>74.933999999999997</v>
      </c>
      <c r="D54" s="49">
        <f>D42+SUM(D44:D53)</f>
        <v>76.054000000000002</v>
      </c>
      <c r="E54" s="49">
        <f>E42+SUM(E44:E53)</f>
        <v>80.894000000000005</v>
      </c>
      <c r="F54" s="49">
        <f>F42+SUM(F44:F53)</f>
        <v>76.19</v>
      </c>
      <c r="G54" s="50">
        <f t="shared" si="107"/>
        <v>308.072</v>
      </c>
      <c r="H54" s="49">
        <f>H42+SUM(H44:H53)</f>
        <v>114.64800000000001</v>
      </c>
      <c r="I54" s="49">
        <f>I42+SUM(I44:I53)</f>
        <v>104.04700000000001</v>
      </c>
      <c r="J54" s="49">
        <f>J42+SUM(J44:J53)</f>
        <v>75.35899999999998</v>
      </c>
      <c r="K54" s="49">
        <f>K42+SUM(K44:K53)</f>
        <v>76.88300000000001</v>
      </c>
      <c r="L54" s="50">
        <f t="shared" si="109"/>
        <v>370.93700000000001</v>
      </c>
      <c r="M54" s="49">
        <f>M42+SUM(M44:M53)</f>
        <v>118.10399999999998</v>
      </c>
      <c r="N54" s="49">
        <f>N42+SUM(N44:N53)</f>
        <v>97.131999999999977</v>
      </c>
      <c r="O54" s="49">
        <f>O42+SUM(O44:O53)</f>
        <v>86.921000000000006</v>
      </c>
      <c r="P54" s="49">
        <f>P42+SUM(P44:P53)</f>
        <v>87.961000000000013</v>
      </c>
      <c r="Q54" s="50">
        <f t="shared" si="111"/>
        <v>390.11799999999999</v>
      </c>
      <c r="R54" s="49">
        <f>R42+SUM(R44:R53)</f>
        <v>121.20999999999998</v>
      </c>
      <c r="S54" s="49">
        <f>S42+SUM(S44:S53)</f>
        <v>102.34299999999999</v>
      </c>
      <c r="T54" s="49">
        <f>T42+SUM(T44:T53)</f>
        <v>108.97199999999998</v>
      </c>
      <c r="U54" s="49">
        <f>U42+SUM(U44:U53)</f>
        <v>95.045000000000002</v>
      </c>
      <c r="V54" s="50">
        <f t="shared" si="113"/>
        <v>427.57</v>
      </c>
      <c r="W54" s="49">
        <f>W42+SUM(W44:W53)</f>
        <v>94.198999999999984</v>
      </c>
      <c r="X54" s="49">
        <f>X42+SUM(X44:X53)</f>
        <v>67.453999999999994</v>
      </c>
      <c r="Y54" s="49">
        <f>Y42+SUM(Y44:Y53)</f>
        <v>73.565000000000012</v>
      </c>
    </row>
    <row r="55" spans="2:25" ht="15" customHeight="1">
      <c r="B55" s="41" t="s">
        <v>3</v>
      </c>
      <c r="C55" s="174"/>
      <c r="D55" s="174"/>
      <c r="E55" s="174"/>
      <c r="F55" s="174"/>
      <c r="G55" s="43"/>
      <c r="H55" s="174"/>
      <c r="I55" s="174"/>
      <c r="J55" s="174"/>
      <c r="K55" s="174"/>
      <c r="L55" s="43"/>
      <c r="M55" s="174"/>
      <c r="N55" s="174"/>
      <c r="O55" s="174"/>
      <c r="P55" s="174"/>
      <c r="Q55" s="43"/>
      <c r="R55" s="174"/>
      <c r="S55" s="174"/>
      <c r="T55" s="174"/>
      <c r="U55" s="174"/>
      <c r="V55" s="43"/>
      <c r="W55" s="174"/>
      <c r="X55" s="174"/>
      <c r="Y55" s="174"/>
    </row>
    <row r="56" spans="2:25" ht="15" customHeight="1">
      <c r="B56" s="45" t="s">
        <v>100</v>
      </c>
      <c r="C56" s="16">
        <f t="shared" ref="C56:F56" si="128">+C24</f>
        <v>61.662999999999997</v>
      </c>
      <c r="D56" s="16">
        <f t="shared" si="128"/>
        <v>46.244</v>
      </c>
      <c r="E56" s="16">
        <f t="shared" si="128"/>
        <v>49.247</v>
      </c>
      <c r="F56" s="16">
        <f t="shared" si="128"/>
        <v>56.366000000000014</v>
      </c>
      <c r="G56" s="51">
        <f t="shared" ref="G56:G61" si="129">SUM(C56:F56)</f>
        <v>213.52</v>
      </c>
      <c r="H56" s="16">
        <f t="shared" ref="H56:K56" si="130">+H24</f>
        <v>53.664999999999999</v>
      </c>
      <c r="I56" s="16">
        <f t="shared" si="130"/>
        <v>56.213999999999999</v>
      </c>
      <c r="J56" s="16">
        <f t="shared" si="130"/>
        <v>58.271000000000001</v>
      </c>
      <c r="K56" s="16">
        <f t="shared" si="130"/>
        <v>65.153000000000006</v>
      </c>
      <c r="L56" s="51">
        <f t="shared" ref="L56:L61" si="131">SUM(H56:K56)</f>
        <v>233.303</v>
      </c>
      <c r="M56" s="16">
        <f t="shared" ref="M56:P56" si="132">+M24</f>
        <v>61.3</v>
      </c>
      <c r="N56" s="16">
        <f t="shared" si="132"/>
        <v>63.81</v>
      </c>
      <c r="O56" s="16">
        <f t="shared" si="132"/>
        <v>66.331999999999994</v>
      </c>
      <c r="P56" s="16">
        <f t="shared" si="132"/>
        <v>73.438000000000002</v>
      </c>
      <c r="Q56" s="51">
        <f t="shared" ref="Q56:Q61" si="133">SUM(M56:P56)</f>
        <v>264.88</v>
      </c>
      <c r="R56" s="16">
        <f t="shared" ref="R56:U56" si="134">+R24</f>
        <v>74.462999999999994</v>
      </c>
      <c r="S56" s="16">
        <f t="shared" si="134"/>
        <v>74.959999999999994</v>
      </c>
      <c r="T56" s="16">
        <f t="shared" si="134"/>
        <v>76.225999999999999</v>
      </c>
      <c r="U56" s="16">
        <f t="shared" si="134"/>
        <v>77.962999999999994</v>
      </c>
      <c r="V56" s="51">
        <f t="shared" ref="V56:V61" si="135">SUM(R56:U56)</f>
        <v>303.61199999999997</v>
      </c>
      <c r="W56" s="16">
        <f t="shared" ref="W56:X56" si="136">+W24</f>
        <v>75.347999999999999</v>
      </c>
      <c r="X56" s="16">
        <f t="shared" si="136"/>
        <v>79.209000000000003</v>
      </c>
      <c r="Y56" s="16">
        <f t="shared" ref="Y56" si="137">+Y24</f>
        <v>78.06</v>
      </c>
    </row>
    <row r="57" spans="2:25" ht="15" customHeight="1">
      <c r="B57" s="45" t="s">
        <v>101</v>
      </c>
      <c r="C57" s="16">
        <f t="shared" ref="C57:F57" si="138">+C25</f>
        <v>7.524</v>
      </c>
      <c r="D57" s="16">
        <f t="shared" si="138"/>
        <v>7.9020000000000001</v>
      </c>
      <c r="E57" s="16">
        <f t="shared" si="138"/>
        <v>7.6059999999999999</v>
      </c>
      <c r="F57" s="16">
        <f t="shared" si="138"/>
        <v>8.4089999999999989</v>
      </c>
      <c r="G57" s="51">
        <f t="shared" si="129"/>
        <v>31.440999999999999</v>
      </c>
      <c r="H57" s="16">
        <f t="shared" ref="H57:K57" si="139">+H25</f>
        <v>8.4879999999999995</v>
      </c>
      <c r="I57" s="16">
        <f t="shared" si="139"/>
        <v>8.2110000000000003</v>
      </c>
      <c r="J57" s="16">
        <f t="shared" si="139"/>
        <v>11.529</v>
      </c>
      <c r="K57" s="16">
        <f t="shared" si="139"/>
        <v>9.0299999999999994</v>
      </c>
      <c r="L57" s="51">
        <f t="shared" si="131"/>
        <v>37.257999999999996</v>
      </c>
      <c r="M57" s="16">
        <f t="shared" ref="M57:P57" si="140">+M25</f>
        <v>9.1890000000000001</v>
      </c>
      <c r="N57" s="16">
        <f t="shared" si="140"/>
        <v>8.9480000000000004</v>
      </c>
      <c r="O57" s="16">
        <f t="shared" si="140"/>
        <v>10.484</v>
      </c>
      <c r="P57" s="16">
        <f t="shared" si="140"/>
        <v>11.51</v>
      </c>
      <c r="Q57" s="51">
        <f t="shared" si="133"/>
        <v>40.131</v>
      </c>
      <c r="R57" s="16">
        <f t="shared" ref="R57:U57" si="141">+R25</f>
        <v>9.8230000000000004</v>
      </c>
      <c r="S57" s="16">
        <f t="shared" si="141"/>
        <v>10.395</v>
      </c>
      <c r="T57" s="16">
        <f t="shared" si="141"/>
        <v>10.099</v>
      </c>
      <c r="U57" s="16">
        <f t="shared" si="141"/>
        <v>11.407</v>
      </c>
      <c r="V57" s="51">
        <f t="shared" si="135"/>
        <v>41.724000000000004</v>
      </c>
      <c r="W57" s="16">
        <f t="shared" ref="W57:X57" si="142">+W25</f>
        <v>12.111000000000001</v>
      </c>
      <c r="X57" s="16">
        <f t="shared" si="142"/>
        <v>9.6270000000000007</v>
      </c>
      <c r="Y57" s="16">
        <f t="shared" ref="Y57" si="143">+Y25</f>
        <v>9.5790000000000006</v>
      </c>
    </row>
    <row r="58" spans="2:25" ht="15" customHeight="1">
      <c r="B58" s="45" t="s">
        <v>102</v>
      </c>
      <c r="C58" s="17">
        <f t="shared" ref="C58:F58" si="144">+C26</f>
        <v>11.172000000000001</v>
      </c>
      <c r="D58" s="17">
        <f t="shared" si="144"/>
        <v>10.878</v>
      </c>
      <c r="E58" s="17">
        <f t="shared" si="144"/>
        <v>9.5250000000000004</v>
      </c>
      <c r="F58" s="17">
        <f t="shared" si="144"/>
        <v>11.946</v>
      </c>
      <c r="G58" s="46">
        <f t="shared" si="129"/>
        <v>43.521000000000001</v>
      </c>
      <c r="H58" s="17">
        <f t="shared" ref="H58:K58" si="145">+H26</f>
        <v>12.337</v>
      </c>
      <c r="I58" s="17">
        <f t="shared" si="145"/>
        <v>13.896000000000001</v>
      </c>
      <c r="J58" s="17">
        <f t="shared" si="145"/>
        <v>17.138999999999999</v>
      </c>
      <c r="K58" s="17">
        <f t="shared" si="145"/>
        <v>12.352</v>
      </c>
      <c r="L58" s="46">
        <f t="shared" si="131"/>
        <v>55.724000000000004</v>
      </c>
      <c r="M58" s="17">
        <f t="shared" ref="M58:P58" si="146">+M26</f>
        <v>16.132000000000001</v>
      </c>
      <c r="N58" s="17">
        <f t="shared" si="146"/>
        <v>16.161000000000001</v>
      </c>
      <c r="O58" s="17">
        <f t="shared" si="146"/>
        <v>18.004999999999999</v>
      </c>
      <c r="P58" s="17">
        <f t="shared" si="146"/>
        <v>17.113</v>
      </c>
      <c r="Q58" s="46">
        <f t="shared" si="133"/>
        <v>67.411000000000001</v>
      </c>
      <c r="R58" s="17">
        <f t="shared" ref="R58:U58" si="147">+R26</f>
        <v>19.456</v>
      </c>
      <c r="S58" s="17">
        <f t="shared" si="147"/>
        <v>19.661000000000001</v>
      </c>
      <c r="T58" s="17">
        <f t="shared" si="147"/>
        <v>18.207000000000001</v>
      </c>
      <c r="U58" s="17">
        <f t="shared" si="147"/>
        <v>20.297999999999998</v>
      </c>
      <c r="V58" s="46">
        <f t="shared" si="135"/>
        <v>77.622</v>
      </c>
      <c r="W58" s="17">
        <f t="shared" ref="W58:X58" si="148">+W26</f>
        <v>19.128</v>
      </c>
      <c r="X58" s="17">
        <f t="shared" si="148"/>
        <v>19.846</v>
      </c>
      <c r="Y58" s="17">
        <f t="shared" ref="Y58" si="149">+Y26</f>
        <v>20.850999999999999</v>
      </c>
    </row>
    <row r="59" spans="2:25" ht="15" customHeight="1">
      <c r="B59" s="45" t="s">
        <v>14</v>
      </c>
      <c r="C59" s="16">
        <f t="shared" ref="C59:F59" si="150">+C27</f>
        <v>46.453000000000003</v>
      </c>
      <c r="D59" s="16">
        <f t="shared" si="150"/>
        <v>42.609000000000002</v>
      </c>
      <c r="E59" s="16">
        <f t="shared" si="150"/>
        <v>40.581000000000003</v>
      </c>
      <c r="F59" s="16">
        <f t="shared" si="150"/>
        <v>43.654999999999973</v>
      </c>
      <c r="G59" s="51">
        <f t="shared" si="129"/>
        <v>173.298</v>
      </c>
      <c r="H59" s="16">
        <f t="shared" ref="H59:K59" si="151">+H27</f>
        <v>41.201999999999998</v>
      </c>
      <c r="I59" s="16">
        <f t="shared" si="151"/>
        <v>37.21</v>
      </c>
      <c r="J59" s="16">
        <f t="shared" si="151"/>
        <v>38.002000000000002</v>
      </c>
      <c r="K59" s="16">
        <f t="shared" si="151"/>
        <v>41.837000000000003</v>
      </c>
      <c r="L59" s="51">
        <f t="shared" si="131"/>
        <v>158.25100000000003</v>
      </c>
      <c r="M59" s="16">
        <f t="shared" ref="M59:P59" si="152">+M27</f>
        <v>39.561</v>
      </c>
      <c r="N59" s="16">
        <f t="shared" si="152"/>
        <v>38.097000000000001</v>
      </c>
      <c r="O59" s="16">
        <f t="shared" si="152"/>
        <v>38.918999999999997</v>
      </c>
      <c r="P59" s="16">
        <f t="shared" si="152"/>
        <v>37.347999999999999</v>
      </c>
      <c r="Q59" s="51">
        <f t="shared" si="133"/>
        <v>153.92500000000001</v>
      </c>
      <c r="R59" s="16">
        <f t="shared" ref="R59:U59" si="153">+R27</f>
        <v>38.109000000000002</v>
      </c>
      <c r="S59" s="16">
        <f t="shared" si="153"/>
        <v>39.408999999999999</v>
      </c>
      <c r="T59" s="16">
        <f t="shared" si="153"/>
        <v>39.290999999999997</v>
      </c>
      <c r="U59" s="16">
        <f t="shared" si="153"/>
        <v>40.207999999999998</v>
      </c>
      <c r="V59" s="51">
        <f t="shared" si="135"/>
        <v>157.017</v>
      </c>
      <c r="W59" s="16">
        <f t="shared" ref="W59:X59" si="154">+W27</f>
        <v>38.012999999999998</v>
      </c>
      <c r="X59" s="16">
        <f t="shared" si="154"/>
        <v>39.607999999999997</v>
      </c>
      <c r="Y59" s="16">
        <f t="shared" ref="Y59" si="155">+Y27</f>
        <v>39.743000000000002</v>
      </c>
    </row>
    <row r="60" spans="2:25" ht="15" customHeight="1">
      <c r="B60" s="47" t="s">
        <v>127</v>
      </c>
      <c r="C60" s="16">
        <f t="shared" ref="C60:F60" si="156">+C28</f>
        <v>41.84</v>
      </c>
      <c r="D60" s="16">
        <f t="shared" si="156"/>
        <v>43.886000000000003</v>
      </c>
      <c r="E60" s="16">
        <f t="shared" si="156"/>
        <v>53.813000000000002</v>
      </c>
      <c r="F60" s="16">
        <f t="shared" si="156"/>
        <v>32.196000000000026</v>
      </c>
      <c r="G60" s="51">
        <f t="shared" si="129"/>
        <v>171.73500000000001</v>
      </c>
      <c r="H60" s="16">
        <f t="shared" ref="H60:K60" si="157">+H28</f>
        <v>57.14</v>
      </c>
      <c r="I60" s="16">
        <f t="shared" si="157"/>
        <v>51.905999999999999</v>
      </c>
      <c r="J60" s="16">
        <f t="shared" si="157"/>
        <v>37.557000000000002</v>
      </c>
      <c r="K60" s="16">
        <f t="shared" si="157"/>
        <v>44.57</v>
      </c>
      <c r="L60" s="51">
        <f t="shared" si="131"/>
        <v>191.173</v>
      </c>
      <c r="M60" s="16">
        <f t="shared" ref="M60:P60" si="158">+M28</f>
        <v>53.274999999999999</v>
      </c>
      <c r="N60" s="16">
        <f t="shared" si="158"/>
        <v>37.268999999999998</v>
      </c>
      <c r="O60" s="16">
        <f t="shared" si="158"/>
        <v>42.265000000000001</v>
      </c>
      <c r="P60" s="16">
        <f t="shared" si="158"/>
        <v>29.297000000000001</v>
      </c>
      <c r="Q60" s="51">
        <f t="shared" si="133"/>
        <v>162.10599999999999</v>
      </c>
      <c r="R60" s="16">
        <f t="shared" ref="R60:U60" si="159">+R28</f>
        <v>38.277000000000001</v>
      </c>
      <c r="S60" s="16">
        <f t="shared" si="159"/>
        <v>30.234000000000002</v>
      </c>
      <c r="T60" s="16">
        <f t="shared" si="159"/>
        <v>25.71</v>
      </c>
      <c r="U60" s="16">
        <f t="shared" si="159"/>
        <v>22.623999999999999</v>
      </c>
      <c r="V60" s="51">
        <f t="shared" si="135"/>
        <v>116.845</v>
      </c>
      <c r="W60" s="16">
        <f t="shared" ref="W60:X60" si="160">+W28</f>
        <v>23.55</v>
      </c>
      <c r="X60" s="16">
        <f t="shared" si="160"/>
        <v>19.890999999999998</v>
      </c>
      <c r="Y60" s="16">
        <f t="shared" ref="Y60" si="161">+Y28</f>
        <v>19.765999999999998</v>
      </c>
    </row>
    <row r="61" spans="2:25" ht="15" customHeight="1">
      <c r="B61" s="52" t="s">
        <v>2</v>
      </c>
      <c r="C61" s="22">
        <f>C54+SUM(C56:C60)</f>
        <v>243.58599999999998</v>
      </c>
      <c r="D61" s="22">
        <f>D54+SUM(D56:D60)</f>
        <v>227.57300000000001</v>
      </c>
      <c r="E61" s="22">
        <f>E54+SUM(E56:E60)</f>
        <v>241.666</v>
      </c>
      <c r="F61" s="22">
        <f>F54+SUM(F56:F60)</f>
        <v>228.762</v>
      </c>
      <c r="G61" s="50">
        <f t="shared" si="129"/>
        <v>941.58699999999999</v>
      </c>
      <c r="H61" s="22">
        <f>H54+SUM(H56:H60)</f>
        <v>287.48</v>
      </c>
      <c r="I61" s="22">
        <f>I54+SUM(I56:I60)</f>
        <v>271.48400000000004</v>
      </c>
      <c r="J61" s="22">
        <f>J54+SUM(J56:J60)</f>
        <v>237.85699999999997</v>
      </c>
      <c r="K61" s="22">
        <f>K54+SUM(K56:K60)</f>
        <v>249.82500000000002</v>
      </c>
      <c r="L61" s="50">
        <f t="shared" si="131"/>
        <v>1046.646</v>
      </c>
      <c r="M61" s="22">
        <f>M54+SUM(M56:M60)</f>
        <v>297.56100000000004</v>
      </c>
      <c r="N61" s="22">
        <f>N54+SUM(N56:N60)</f>
        <v>261.41700000000003</v>
      </c>
      <c r="O61" s="22">
        <f t="shared" ref="O61:P61" si="162">O54+SUM(O56:O60)</f>
        <v>262.92599999999999</v>
      </c>
      <c r="P61" s="22">
        <f t="shared" si="162"/>
        <v>256.66700000000003</v>
      </c>
      <c r="Q61" s="50">
        <f t="shared" si="133"/>
        <v>1078.5709999999999</v>
      </c>
      <c r="R61" s="22">
        <f>R54+SUM(R56:R60)</f>
        <v>301.33799999999997</v>
      </c>
      <c r="S61" s="22">
        <f>S54+SUM(S56:S60)</f>
        <v>277.00199999999995</v>
      </c>
      <c r="T61" s="22">
        <f>T54+SUM(T56:T60)</f>
        <v>278.505</v>
      </c>
      <c r="U61" s="22">
        <f>U54+SUM(U56:U60)</f>
        <v>267.54499999999996</v>
      </c>
      <c r="V61" s="50">
        <f t="shared" si="135"/>
        <v>1124.3899999999999</v>
      </c>
      <c r="W61" s="22">
        <f>W54+SUM(W56:W60)</f>
        <v>262.34899999999999</v>
      </c>
      <c r="X61" s="22">
        <f>X54+SUM(X56:X60)</f>
        <v>235.63499999999999</v>
      </c>
      <c r="Y61" s="22">
        <f>Y54+SUM(Y56:Y60)</f>
        <v>241.56400000000002</v>
      </c>
    </row>
    <row r="62" spans="2:25" ht="15" customHeight="1">
      <c r="B62" s="330" t="s">
        <v>156</v>
      </c>
      <c r="C62" s="55"/>
      <c r="D62" s="55"/>
      <c r="E62" s="55"/>
      <c r="F62" s="55"/>
      <c r="G62" s="40"/>
      <c r="H62" s="55"/>
      <c r="I62" s="55"/>
      <c r="J62" s="55"/>
      <c r="K62" s="55"/>
      <c r="L62" s="40"/>
      <c r="M62" s="55"/>
      <c r="N62" s="55"/>
      <c r="O62" s="55"/>
      <c r="P62" s="55"/>
      <c r="Q62" s="40"/>
      <c r="R62" s="55"/>
      <c r="S62" s="55"/>
      <c r="T62" s="55"/>
      <c r="U62" s="55"/>
      <c r="V62" s="40"/>
      <c r="W62" s="55"/>
      <c r="X62" s="55"/>
      <c r="Y62" s="55"/>
    </row>
    <row r="63" spans="2:25" ht="15" customHeight="1">
      <c r="B63" s="45" t="s">
        <v>202</v>
      </c>
      <c r="C63" s="16">
        <v>52.451853976000002</v>
      </c>
      <c r="D63" s="16">
        <v>56.436605350000001</v>
      </c>
      <c r="E63" s="16">
        <v>61.124094959999994</v>
      </c>
      <c r="F63" s="16">
        <v>72.412183329999976</v>
      </c>
      <c r="G63" s="51">
        <f t="shared" ref="G63" si="163">SUM(C63:F63)</f>
        <v>242.42473761599999</v>
      </c>
      <c r="H63" s="16">
        <v>69.667690430000007</v>
      </c>
      <c r="I63" s="16">
        <v>77.882675200000023</v>
      </c>
      <c r="J63" s="16">
        <v>75.130769690000008</v>
      </c>
      <c r="K63" s="16">
        <v>70.040074030000014</v>
      </c>
      <c r="L63" s="51">
        <f t="shared" ref="L63" si="164">SUM(H63:K63)</f>
        <v>292.72120935000009</v>
      </c>
      <c r="M63" s="16">
        <v>71.103447236000022</v>
      </c>
      <c r="N63" s="16">
        <v>68.168044170000002</v>
      </c>
      <c r="O63" s="16">
        <v>62.562593540000002</v>
      </c>
      <c r="P63" s="16">
        <v>62.605093910000008</v>
      </c>
      <c r="Q63" s="51">
        <f t="shared" ref="Q63" si="165">SUM(M63:P63)</f>
        <v>264.43917885600001</v>
      </c>
      <c r="R63" s="16">
        <v>57.45243451000001</v>
      </c>
      <c r="S63" s="16">
        <v>62.705631689999997</v>
      </c>
      <c r="T63" s="16">
        <v>64.624488350000007</v>
      </c>
      <c r="U63" s="16">
        <v>70.794546799999992</v>
      </c>
      <c r="V63" s="51">
        <f t="shared" ref="V63" si="166">SUM(R63:U63)</f>
        <v>255.57710135000002</v>
      </c>
      <c r="W63" s="16">
        <v>27.212371659999999</v>
      </c>
      <c r="X63" s="16">
        <v>24.116</v>
      </c>
      <c r="Y63" s="16">
        <v>19.489000000000001</v>
      </c>
    </row>
    <row r="64" spans="2:25" ht="15" customHeight="1">
      <c r="B64" s="332" t="s">
        <v>203</v>
      </c>
      <c r="C64" s="154">
        <f>+C61-C63</f>
        <v>191.13414602399999</v>
      </c>
      <c r="D64" s="154">
        <f t="shared" ref="D64:F64" si="167">+D61-D63</f>
        <v>171.13639465</v>
      </c>
      <c r="E64" s="154">
        <f t="shared" si="167"/>
        <v>180.54190504000002</v>
      </c>
      <c r="F64" s="154">
        <f t="shared" si="167"/>
        <v>156.34981667000002</v>
      </c>
      <c r="G64" s="155">
        <f>SUM(C64:F64)</f>
        <v>699.16226238399997</v>
      </c>
      <c r="H64" s="154">
        <f>+H61-H63</f>
        <v>217.81230957000002</v>
      </c>
      <c r="I64" s="154">
        <f t="shared" ref="I64" si="168">+I61-I63</f>
        <v>193.60132480000001</v>
      </c>
      <c r="J64" s="154">
        <f t="shared" ref="J64" si="169">+J61-J63</f>
        <v>162.72623030999995</v>
      </c>
      <c r="K64" s="154">
        <f t="shared" ref="K64" si="170">+K61-K63</f>
        <v>179.78492597000002</v>
      </c>
      <c r="L64" s="155">
        <f>SUM(H64:K64)</f>
        <v>753.92479065000009</v>
      </c>
      <c r="M64" s="154">
        <f>+M61-M63</f>
        <v>226.45755276400001</v>
      </c>
      <c r="N64" s="154">
        <f t="shared" ref="N64" si="171">+N61-N63</f>
        <v>193.24895583000003</v>
      </c>
      <c r="O64" s="154">
        <f t="shared" ref="O64" si="172">+O61-O63</f>
        <v>200.36340645999999</v>
      </c>
      <c r="P64" s="154">
        <f t="shared" ref="P64" si="173">+P61-P63</f>
        <v>194.06190609000004</v>
      </c>
      <c r="Q64" s="155">
        <f>SUM(M64:P64)</f>
        <v>814.13182114400001</v>
      </c>
      <c r="R64" s="154">
        <f>+R61-R63</f>
        <v>243.88556548999995</v>
      </c>
      <c r="S64" s="154">
        <f t="shared" ref="S64" si="174">+S61-S63</f>
        <v>214.29636830999996</v>
      </c>
      <c r="T64" s="154">
        <f t="shared" ref="T64" si="175">+T61-T63</f>
        <v>213.88051164999999</v>
      </c>
      <c r="U64" s="154">
        <f t="shared" ref="U64:W64" si="176">+U61-U63</f>
        <v>196.75045319999998</v>
      </c>
      <c r="V64" s="155">
        <f>SUM(R64:U64)</f>
        <v>868.81289864999985</v>
      </c>
      <c r="W64" s="154">
        <f t="shared" si="176"/>
        <v>235.13662833999999</v>
      </c>
      <c r="X64" s="154">
        <f t="shared" ref="X64:Y64" si="177">+X61-X63</f>
        <v>211.51900000000001</v>
      </c>
      <c r="Y64" s="154">
        <f t="shared" si="177"/>
        <v>222.07500000000002</v>
      </c>
    </row>
    <row r="65" spans="2:25" ht="15" customHeight="1">
      <c r="B65" s="213"/>
      <c r="C65" s="55"/>
      <c r="D65" s="55"/>
      <c r="E65" s="55"/>
      <c r="F65" s="55"/>
      <c r="G65" s="40"/>
      <c r="H65" s="55"/>
      <c r="I65" s="55"/>
      <c r="J65" s="55"/>
      <c r="K65" s="55"/>
      <c r="L65" s="40"/>
      <c r="M65" s="55"/>
      <c r="N65" s="55"/>
      <c r="O65" s="55"/>
      <c r="P65" s="55"/>
      <c r="Q65" s="40"/>
      <c r="R65" s="55"/>
      <c r="S65" s="55"/>
      <c r="T65" s="55"/>
      <c r="U65" s="55"/>
      <c r="V65" s="40"/>
      <c r="W65" s="55"/>
      <c r="X65" s="55"/>
      <c r="Y65" s="55"/>
    </row>
    <row r="66" spans="2:25" ht="15" customHeight="1">
      <c r="B66" s="53" t="s">
        <v>206</v>
      </c>
      <c r="C66" s="55"/>
      <c r="D66" s="55"/>
      <c r="E66" s="55"/>
      <c r="F66" s="55"/>
      <c r="G66" s="40"/>
      <c r="H66" s="55"/>
      <c r="I66" s="55"/>
      <c r="J66" s="55"/>
      <c r="K66" s="55"/>
      <c r="L66" s="40"/>
      <c r="M66" s="55"/>
      <c r="N66" s="55"/>
      <c r="O66" s="55"/>
      <c r="P66" s="55"/>
      <c r="Q66" s="40"/>
      <c r="R66" s="55"/>
      <c r="S66" s="55"/>
      <c r="T66" s="55"/>
      <c r="U66" s="55"/>
      <c r="V66" s="40"/>
      <c r="W66" s="55"/>
      <c r="X66" s="55"/>
      <c r="Y66" s="55"/>
    </row>
    <row r="67" spans="2:25" ht="15" customHeight="1">
      <c r="B67" s="331" t="s">
        <v>204</v>
      </c>
      <c r="C67" s="175">
        <v>144.16134452350875</v>
      </c>
      <c r="D67" s="175">
        <v>144.03893862302428</v>
      </c>
      <c r="E67" s="175">
        <v>157.80558499906451</v>
      </c>
      <c r="F67" s="175">
        <v>146.65830720339108</v>
      </c>
      <c r="G67" s="51">
        <f>SUM(C67:F67)</f>
        <v>592.66417534898869</v>
      </c>
      <c r="H67" s="175">
        <v>158.97211208534671</v>
      </c>
      <c r="I67" s="175">
        <v>160.41926696368563</v>
      </c>
      <c r="J67" s="175">
        <v>179.14536661593147</v>
      </c>
      <c r="K67" s="175">
        <v>158.3086011240477</v>
      </c>
      <c r="L67" s="51">
        <f>SUM(H67:K67)</f>
        <v>656.8453467890115</v>
      </c>
      <c r="M67" s="175">
        <v>160.806576124</v>
      </c>
      <c r="N67" s="175">
        <v>170.18913928000003</v>
      </c>
      <c r="O67" s="175">
        <v>169.96363790000001</v>
      </c>
      <c r="P67" s="175">
        <v>174.43991025999998</v>
      </c>
      <c r="Q67" s="51">
        <f>SUM(M67:P67)</f>
        <v>675.39926356399997</v>
      </c>
      <c r="R67" s="16">
        <v>191.84317516999997</v>
      </c>
      <c r="S67" s="16">
        <v>197.24993409999999</v>
      </c>
      <c r="T67" s="16">
        <v>182.31333459000001</v>
      </c>
      <c r="U67" s="16">
        <v>172.50986913000006</v>
      </c>
      <c r="V67" s="51">
        <f>SUM(R67:U67)</f>
        <v>743.91631299000005</v>
      </c>
      <c r="W67" s="16">
        <v>233.97110175</v>
      </c>
      <c r="X67" s="16">
        <v>231.98</v>
      </c>
      <c r="Y67" s="16">
        <v>239.881</v>
      </c>
    </row>
    <row r="68" spans="2:25" ht="15" customHeight="1">
      <c r="B68" s="331" t="s">
        <v>202</v>
      </c>
      <c r="C68" s="175">
        <f>+C63</f>
        <v>52.451853976000002</v>
      </c>
      <c r="D68" s="175">
        <f t="shared" ref="D68:F68" si="178">+D63</f>
        <v>56.436605350000001</v>
      </c>
      <c r="E68" s="175">
        <f t="shared" si="178"/>
        <v>61.124094959999994</v>
      </c>
      <c r="F68" s="175">
        <f t="shared" si="178"/>
        <v>72.412183329999976</v>
      </c>
      <c r="G68" s="51">
        <f>SUM(C68:F68)</f>
        <v>242.42473761599999</v>
      </c>
      <c r="H68" s="175">
        <f>+H63</f>
        <v>69.667690430000007</v>
      </c>
      <c r="I68" s="175">
        <f t="shared" ref="I68:K68" si="179">+I63</f>
        <v>77.882675200000023</v>
      </c>
      <c r="J68" s="175">
        <f t="shared" si="179"/>
        <v>75.130769690000008</v>
      </c>
      <c r="K68" s="175">
        <f t="shared" si="179"/>
        <v>70.040074030000014</v>
      </c>
      <c r="L68" s="51">
        <f>SUM(H68:K68)</f>
        <v>292.72120935000009</v>
      </c>
      <c r="M68" s="175">
        <f>+M63</f>
        <v>71.103447236000022</v>
      </c>
      <c r="N68" s="175">
        <f t="shared" ref="N68:P68" si="180">+N63</f>
        <v>68.168044170000002</v>
      </c>
      <c r="O68" s="175">
        <f t="shared" si="180"/>
        <v>62.562593540000002</v>
      </c>
      <c r="P68" s="175">
        <f t="shared" si="180"/>
        <v>62.605093910000008</v>
      </c>
      <c r="Q68" s="51">
        <f>SUM(M68:P68)</f>
        <v>264.43917885600001</v>
      </c>
      <c r="R68" s="175">
        <f>+R63</f>
        <v>57.45243451000001</v>
      </c>
      <c r="S68" s="175">
        <f t="shared" ref="S68:U68" si="181">+S63</f>
        <v>62.705631689999997</v>
      </c>
      <c r="T68" s="175">
        <f t="shared" si="181"/>
        <v>64.624488350000007</v>
      </c>
      <c r="U68" s="175">
        <f t="shared" si="181"/>
        <v>70.794546799999992</v>
      </c>
      <c r="V68" s="51">
        <f>SUM(R68:U68)</f>
        <v>255.57710135000002</v>
      </c>
      <c r="W68" s="175">
        <f t="shared" ref="W68:X68" si="182">+W63</f>
        <v>27.212371659999999</v>
      </c>
      <c r="X68" s="175">
        <f t="shared" si="182"/>
        <v>24.116</v>
      </c>
      <c r="Y68" s="175">
        <f t="shared" ref="Y68" si="183">+Y63</f>
        <v>19.489000000000001</v>
      </c>
    </row>
    <row r="69" spans="2:25" ht="15" customHeight="1">
      <c r="B69" s="332" t="s">
        <v>208</v>
      </c>
      <c r="C69" s="154">
        <f>SUM(C67:C68)</f>
        <v>196.61319849950874</v>
      </c>
      <c r="D69" s="154">
        <f t="shared" ref="D69:F69" si="184">SUM(D67:D68)</f>
        <v>200.47554397302429</v>
      </c>
      <c r="E69" s="154">
        <f t="shared" si="184"/>
        <v>218.92967995906452</v>
      </c>
      <c r="F69" s="154">
        <f t="shared" si="184"/>
        <v>219.07049053339105</v>
      </c>
      <c r="G69" s="155">
        <f>SUM(C69:F69)</f>
        <v>835.08891296498859</v>
      </c>
      <c r="H69" s="154">
        <f>SUM(H67:H68)</f>
        <v>228.63980251534673</v>
      </c>
      <c r="I69" s="154">
        <f t="shared" ref="I69" si="185">SUM(I67:I68)</f>
        <v>238.30194216368565</v>
      </c>
      <c r="J69" s="154">
        <f t="shared" ref="J69" si="186">SUM(J67:J68)</f>
        <v>254.27613630593146</v>
      </c>
      <c r="K69" s="154">
        <f t="shared" ref="K69" si="187">SUM(K67:K68)</f>
        <v>228.34867515404773</v>
      </c>
      <c r="L69" s="155">
        <f>SUM(H69:K69)</f>
        <v>949.56655613901148</v>
      </c>
      <c r="M69" s="154">
        <f>SUM(M67:M68)</f>
        <v>231.91002336000003</v>
      </c>
      <c r="N69" s="154">
        <f t="shared" ref="N69" si="188">SUM(N67:N68)</f>
        <v>238.35718345000004</v>
      </c>
      <c r="O69" s="154">
        <f t="shared" ref="O69" si="189">SUM(O67:O68)</f>
        <v>232.52623144</v>
      </c>
      <c r="P69" s="154">
        <f t="shared" ref="P69" si="190">SUM(P67:P68)</f>
        <v>237.04500416999997</v>
      </c>
      <c r="Q69" s="155">
        <f>SUM(M69:P69)</f>
        <v>939.83844241999998</v>
      </c>
      <c r="R69" s="154">
        <f>SUM(R67:R68)</f>
        <v>249.29560967999998</v>
      </c>
      <c r="S69" s="154">
        <f t="shared" ref="S69" si="191">SUM(S67:S68)</f>
        <v>259.95556578999998</v>
      </c>
      <c r="T69" s="154">
        <f t="shared" ref="T69" si="192">SUM(T67:T68)</f>
        <v>246.93782294000002</v>
      </c>
      <c r="U69" s="154">
        <f t="shared" ref="U69:W69" si="193">SUM(U67:U68)</f>
        <v>243.30441593000006</v>
      </c>
      <c r="V69" s="155">
        <f>SUM(R69:U69)</f>
        <v>999.49341434000007</v>
      </c>
      <c r="W69" s="154">
        <f t="shared" si="193"/>
        <v>261.18347340999998</v>
      </c>
      <c r="X69" s="154">
        <f t="shared" ref="X69:Y69" si="194">SUM(X67:X68)</f>
        <v>256.096</v>
      </c>
      <c r="Y69" s="154">
        <f t="shared" si="194"/>
        <v>259.37</v>
      </c>
    </row>
    <row r="70" spans="2:25" ht="30" customHeight="1">
      <c r="B70" s="334" t="s">
        <v>209</v>
      </c>
      <c r="C70" s="55"/>
      <c r="D70" s="55"/>
      <c r="E70" s="55"/>
      <c r="F70" s="55"/>
      <c r="G70" s="40"/>
      <c r="H70" s="55"/>
      <c r="I70" s="55"/>
      <c r="J70" s="55"/>
      <c r="K70" s="55"/>
      <c r="L70" s="40"/>
      <c r="M70" s="55"/>
      <c r="N70" s="55"/>
      <c r="O70" s="55"/>
      <c r="P70" s="55"/>
      <c r="Q70" s="40"/>
      <c r="R70" s="55"/>
      <c r="S70" s="55"/>
      <c r="T70" s="55"/>
      <c r="U70" s="55"/>
      <c r="V70" s="40"/>
      <c r="W70" s="55"/>
      <c r="X70" s="55"/>
      <c r="Y70" s="55"/>
    </row>
    <row r="71" spans="2:25" s="10" customFormat="1" ht="15" customHeight="1">
      <c r="B71" s="213"/>
      <c r="C71" s="55"/>
      <c r="D71" s="55"/>
      <c r="E71" s="55"/>
      <c r="F71" s="55"/>
      <c r="G71" s="40"/>
      <c r="H71" s="55"/>
      <c r="I71" s="55"/>
      <c r="J71" s="55"/>
      <c r="K71" s="55"/>
      <c r="L71" s="40"/>
      <c r="M71" s="55"/>
      <c r="N71" s="55"/>
      <c r="O71" s="55"/>
      <c r="P71" s="55"/>
      <c r="Q71" s="40"/>
      <c r="R71" s="55"/>
      <c r="S71" s="55"/>
      <c r="T71" s="55"/>
      <c r="U71" s="55"/>
      <c r="V71" s="40"/>
      <c r="W71" s="55"/>
      <c r="X71" s="55"/>
      <c r="Y71" s="55"/>
    </row>
    <row r="72" spans="2:25" s="101" customFormat="1" ht="15.75">
      <c r="B72" s="205" t="s">
        <v>90</v>
      </c>
      <c r="C72" s="200"/>
      <c r="D72" s="200"/>
      <c r="E72" s="200"/>
      <c r="F72" s="200"/>
      <c r="G72" s="200"/>
      <c r="H72" s="200"/>
      <c r="I72" s="200"/>
      <c r="J72" s="200"/>
      <c r="K72" s="200"/>
      <c r="L72" s="200"/>
      <c r="M72" s="200"/>
      <c r="N72" s="200"/>
      <c r="O72" s="209"/>
      <c r="P72" s="209"/>
      <c r="Q72" s="200"/>
      <c r="R72" s="209"/>
      <c r="S72" s="200"/>
      <c r="T72" s="200"/>
      <c r="U72" s="200"/>
      <c r="V72" s="200"/>
      <c r="W72" s="209"/>
      <c r="X72" s="209"/>
      <c r="Y72" s="209"/>
    </row>
    <row r="73" spans="2:25" s="101" customFormat="1">
      <c r="B73" s="37" t="s">
        <v>61</v>
      </c>
      <c r="C73" s="209">
        <f>'Summary Information'!C10</f>
        <v>710.34799999999996</v>
      </c>
      <c r="D73" s="209">
        <f>'Summary Information'!D10</f>
        <v>707.09100000000001</v>
      </c>
      <c r="E73" s="209">
        <f>'Summary Information'!E10</f>
        <v>785.00199999999984</v>
      </c>
      <c r="F73" s="209">
        <f>'Summary Information'!F10</f>
        <v>758.45499999999993</v>
      </c>
      <c r="G73" s="208">
        <f>SUM(C73:F73)</f>
        <v>2960.8959999999997</v>
      </c>
      <c r="H73" s="281">
        <f>'Summary Information'!H10</f>
        <v>859.54300000000001</v>
      </c>
      <c r="I73" s="281">
        <f>'Summary Information'!I10</f>
        <v>845.24199999999996</v>
      </c>
      <c r="J73" s="281">
        <f>'Summary Information'!J10</f>
        <v>838.98109999999997</v>
      </c>
      <c r="K73" s="281">
        <f>'Summary Information'!K10</f>
        <v>829.62099999999998</v>
      </c>
      <c r="L73" s="208">
        <f>SUM(H73:K73)</f>
        <v>3373.3870999999999</v>
      </c>
      <c r="M73" s="281">
        <f>'Summary Information'!M10</f>
        <v>915.35299999999995</v>
      </c>
      <c r="N73" s="281">
        <f>'Summary Information'!N10</f>
        <v>900.66300000000001</v>
      </c>
      <c r="O73" s="281">
        <f>'Summary Information'!O10</f>
        <v>900.60599999999988</v>
      </c>
      <c r="P73" s="281">
        <f>'Summary Information'!P10</f>
        <v>881.86200000000008</v>
      </c>
      <c r="Q73" s="208">
        <f>SUM(M73:P73)</f>
        <v>3598.4839999999999</v>
      </c>
      <c r="R73" s="281">
        <f>'Summary Information'!R10</f>
        <v>988.36900000000003</v>
      </c>
      <c r="S73" s="281">
        <f>'Summary Information'!S10</f>
        <v>984.37599999999986</v>
      </c>
      <c r="T73" s="281">
        <f>'Summary Information'!T10</f>
        <v>970.28300000000013</v>
      </c>
      <c r="U73" s="281">
        <f>'Summary Information'!U10</f>
        <v>923.92788134000034</v>
      </c>
      <c r="V73" s="208">
        <f>SUM(R73:U73)</f>
        <v>3866.9558813400008</v>
      </c>
      <c r="W73" s="281">
        <f>'Summary Information'!W10</f>
        <v>1049.3614940699999</v>
      </c>
      <c r="X73" s="281">
        <f>'Summary Information'!X10</f>
        <v>1000.006</v>
      </c>
      <c r="Y73" s="281">
        <f>'Summary Information'!Y10</f>
        <v>984.19900000000007</v>
      </c>
    </row>
    <row r="74" spans="2:25" s="101" customFormat="1">
      <c r="B74" s="41" t="s">
        <v>3</v>
      </c>
      <c r="C74" s="209"/>
      <c r="D74" s="209"/>
      <c r="E74" s="209"/>
      <c r="F74" s="209"/>
      <c r="G74" s="208"/>
      <c r="H74" s="209"/>
      <c r="I74" s="209"/>
      <c r="J74" s="209"/>
      <c r="K74" s="209"/>
      <c r="L74" s="208"/>
      <c r="M74" s="209"/>
      <c r="N74" s="209"/>
      <c r="O74" s="209"/>
      <c r="P74" s="209"/>
      <c r="Q74" s="208"/>
      <c r="R74" s="209"/>
      <c r="S74" s="209"/>
      <c r="T74" s="209"/>
      <c r="U74" s="209"/>
      <c r="V74" s="208"/>
      <c r="W74" s="209"/>
      <c r="X74" s="209"/>
      <c r="Y74" s="209"/>
    </row>
    <row r="75" spans="2:25" s="101" customFormat="1">
      <c r="B75" s="215" t="s">
        <v>35</v>
      </c>
      <c r="C75" s="216">
        <f t="shared" ref="C75:I75" si="195">-C100</f>
        <v>-468.99799999999999</v>
      </c>
      <c r="D75" s="216">
        <f t="shared" si="195"/>
        <v>-461.12600000000009</v>
      </c>
      <c r="E75" s="216">
        <f t="shared" si="195"/>
        <v>-509.90599999999978</v>
      </c>
      <c r="F75" s="216">
        <f t="shared" si="195"/>
        <v>-504.01999999999987</v>
      </c>
      <c r="G75" s="219">
        <f>SUM(C75:F75)</f>
        <v>-1944.0499999999997</v>
      </c>
      <c r="H75" s="216">
        <f t="shared" si="195"/>
        <v>-554.26499999999999</v>
      </c>
      <c r="I75" s="216">
        <f t="shared" si="195"/>
        <v>-556.31700000000001</v>
      </c>
      <c r="J75" s="216">
        <f t="shared" ref="J75:K75" si="196">-J100</f>
        <v>-593.64909999999998</v>
      </c>
      <c r="K75" s="216">
        <f t="shared" si="196"/>
        <v>-583.43099999999993</v>
      </c>
      <c r="L75" s="219">
        <f>SUM(H75:K75)</f>
        <v>-2287.6621</v>
      </c>
      <c r="M75" s="216">
        <f t="shared" ref="M75" si="197">-M100</f>
        <v>-607.58600000000001</v>
      </c>
      <c r="N75" s="216">
        <f>-N100</f>
        <v>-643.06700000000001</v>
      </c>
      <c r="O75" s="216">
        <f t="shared" ref="O75:P75" si="198">-O100</f>
        <v>-631.9699999999998</v>
      </c>
      <c r="P75" s="216">
        <f t="shared" si="198"/>
        <v>-631.23400000000015</v>
      </c>
      <c r="Q75" s="219">
        <f>SUM(M75:P75)</f>
        <v>-2513.857</v>
      </c>
      <c r="R75" s="216">
        <f t="shared" ref="R75:S75" si="199">-R100</f>
        <v>-692.85699999999997</v>
      </c>
      <c r="S75" s="216">
        <f t="shared" si="199"/>
        <v>-721.7589999999999</v>
      </c>
      <c r="T75" s="216">
        <f t="shared" ref="T75:U75" si="200">-T100</f>
        <v>-703.36800000000005</v>
      </c>
      <c r="U75" s="216">
        <f t="shared" si="200"/>
        <v>-673.42988134000029</v>
      </c>
      <c r="V75" s="219">
        <f>SUM(R75:U75)</f>
        <v>-2791.4138813400004</v>
      </c>
      <c r="W75" s="216">
        <f t="shared" ref="W75:X75" si="201">-W100</f>
        <v>-787.56349406999993</v>
      </c>
      <c r="X75" s="216">
        <f t="shared" si="201"/>
        <v>-763.38800000000003</v>
      </c>
      <c r="Y75" s="216">
        <f t="shared" ref="Y75" si="202">-Y100</f>
        <v>-750.82100000000003</v>
      </c>
    </row>
    <row r="76" spans="2:25" s="101" customFormat="1">
      <c r="B76" s="217" t="s">
        <v>91</v>
      </c>
      <c r="C76" s="211">
        <f t="shared" ref="C76:I76" si="203">SUM(C73:C75)</f>
        <v>241.34999999999997</v>
      </c>
      <c r="D76" s="211">
        <f t="shared" si="203"/>
        <v>245.96499999999992</v>
      </c>
      <c r="E76" s="211">
        <f t="shared" si="203"/>
        <v>275.09600000000006</v>
      </c>
      <c r="F76" s="211">
        <f t="shared" si="203"/>
        <v>254.43500000000006</v>
      </c>
      <c r="G76" s="210">
        <f t="shared" si="203"/>
        <v>1016.846</v>
      </c>
      <c r="H76" s="211">
        <f t="shared" si="203"/>
        <v>305.27800000000002</v>
      </c>
      <c r="I76" s="211">
        <f t="shared" si="203"/>
        <v>288.92499999999995</v>
      </c>
      <c r="J76" s="211">
        <f t="shared" ref="J76:M76" si="204">SUM(J73:J75)</f>
        <v>245.33199999999999</v>
      </c>
      <c r="K76" s="211">
        <f t="shared" si="204"/>
        <v>246.19000000000005</v>
      </c>
      <c r="L76" s="210">
        <f t="shared" si="204"/>
        <v>1085.7249999999999</v>
      </c>
      <c r="M76" s="211">
        <f t="shared" si="204"/>
        <v>307.76699999999994</v>
      </c>
      <c r="N76" s="211">
        <f t="shared" ref="N76:R76" si="205">SUM(N73:N75)</f>
        <v>257.596</v>
      </c>
      <c r="O76" s="211">
        <f t="shared" si="205"/>
        <v>268.63600000000008</v>
      </c>
      <c r="P76" s="211">
        <f t="shared" si="205"/>
        <v>250.62799999999993</v>
      </c>
      <c r="Q76" s="210">
        <f t="shared" si="205"/>
        <v>1084.627</v>
      </c>
      <c r="R76" s="211">
        <f t="shared" si="205"/>
        <v>295.51200000000006</v>
      </c>
      <c r="S76" s="211">
        <f t="shared" ref="S76:T76" si="206">SUM(S73:S75)</f>
        <v>262.61699999999996</v>
      </c>
      <c r="T76" s="211">
        <f t="shared" si="206"/>
        <v>266.91500000000008</v>
      </c>
      <c r="U76" s="211">
        <f t="shared" ref="U76:V76" si="207">SUM(U73:U75)</f>
        <v>250.49800000000005</v>
      </c>
      <c r="V76" s="210">
        <f t="shared" si="207"/>
        <v>1075.5420000000004</v>
      </c>
      <c r="W76" s="211">
        <f t="shared" ref="W76:X76" si="208">SUM(W73:W75)</f>
        <v>261.798</v>
      </c>
      <c r="X76" s="211">
        <f t="shared" si="208"/>
        <v>236.61799999999994</v>
      </c>
      <c r="Y76" s="211">
        <f t="shared" ref="Y76" si="209">SUM(Y73:Y75)</f>
        <v>233.37800000000004</v>
      </c>
    </row>
    <row r="77" spans="2:25" s="101" customFormat="1">
      <c r="B77" s="41" t="s">
        <v>3</v>
      </c>
      <c r="C77" s="209"/>
      <c r="D77" s="209"/>
      <c r="E77" s="209"/>
      <c r="F77" s="214"/>
      <c r="G77" s="208"/>
      <c r="H77" s="209"/>
      <c r="I77" s="209"/>
      <c r="J77" s="209"/>
      <c r="K77" s="209"/>
      <c r="L77" s="208"/>
      <c r="M77" s="209"/>
      <c r="N77" s="209"/>
      <c r="O77" s="209"/>
      <c r="P77" s="209"/>
      <c r="Q77" s="208"/>
      <c r="R77" s="209"/>
      <c r="S77" s="209"/>
      <c r="T77" s="209"/>
      <c r="U77" s="209"/>
      <c r="V77" s="208"/>
      <c r="W77" s="209"/>
      <c r="X77" s="209"/>
      <c r="Y77" s="209"/>
    </row>
    <row r="78" spans="2:25" s="10" customFormat="1" ht="14.25">
      <c r="B78" s="215" t="s">
        <v>103</v>
      </c>
      <c r="C78" s="216">
        <f t="shared" ref="C78:I78" si="210">-C102</f>
        <v>64.667000000000002</v>
      </c>
      <c r="D78" s="216">
        <f t="shared" si="210"/>
        <v>53.079000000000008</v>
      </c>
      <c r="E78" s="216">
        <f t="shared" si="210"/>
        <v>59.333999999999996</v>
      </c>
      <c r="F78" s="216">
        <f t="shared" si="210"/>
        <v>67.455000000000013</v>
      </c>
      <c r="G78" s="219">
        <f t="shared" si="210"/>
        <v>244.53500000000003</v>
      </c>
      <c r="H78" s="216">
        <f t="shared" si="210"/>
        <v>66.507000000000005</v>
      </c>
      <c r="I78" s="216">
        <f t="shared" si="210"/>
        <v>65.372</v>
      </c>
      <c r="J78" s="216">
        <f t="shared" ref="J78:M78" si="211">-J102</f>
        <v>77.397000000000006</v>
      </c>
      <c r="K78" s="216">
        <f t="shared" si="211"/>
        <v>78.076999999999998</v>
      </c>
      <c r="L78" s="219">
        <f t="shared" si="211"/>
        <v>287.35300000000001</v>
      </c>
      <c r="M78" s="216">
        <f t="shared" si="211"/>
        <v>73.697000000000003</v>
      </c>
      <c r="N78" s="216">
        <f t="shared" ref="N78:R78" si="212">-N102</f>
        <v>76.015000000000001</v>
      </c>
      <c r="O78" s="216">
        <f t="shared" si="212"/>
        <v>79.975999999999999</v>
      </c>
      <c r="P78" s="216">
        <f t="shared" si="212"/>
        <v>88.124000000000009</v>
      </c>
      <c r="Q78" s="219">
        <f t="shared" si="212"/>
        <v>317.81200000000001</v>
      </c>
      <c r="R78" s="216">
        <f t="shared" si="212"/>
        <v>83.926000000000002</v>
      </c>
      <c r="S78" s="216">
        <f t="shared" ref="S78:T78" si="213">-S102</f>
        <v>85.012999999999991</v>
      </c>
      <c r="T78" s="216">
        <f t="shared" si="213"/>
        <v>85.552000000000007</v>
      </c>
      <c r="U78" s="216">
        <f t="shared" ref="U78:V78" si="214">-U102</f>
        <v>87.162999999999997</v>
      </c>
      <c r="V78" s="219">
        <f t="shared" si="214"/>
        <v>341.654</v>
      </c>
      <c r="W78" s="216">
        <f t="shared" ref="W78:X78" si="215">-W102</f>
        <v>84.919999999999973</v>
      </c>
      <c r="X78" s="216">
        <f t="shared" si="215"/>
        <v>86.593000000000004</v>
      </c>
      <c r="Y78" s="216">
        <f t="shared" ref="Y78" si="216">-Y102</f>
        <v>85.262</v>
      </c>
    </row>
    <row r="79" spans="2:25" s="10" customFormat="1" ht="14.25">
      <c r="B79" s="215" t="s">
        <v>102</v>
      </c>
      <c r="C79" s="216">
        <f t="shared" ref="C79:I79" si="217">-C103</f>
        <v>11.172000000000001</v>
      </c>
      <c r="D79" s="216">
        <f t="shared" si="217"/>
        <v>10.878</v>
      </c>
      <c r="E79" s="216">
        <f t="shared" si="217"/>
        <v>9.5250000000000004</v>
      </c>
      <c r="F79" s="216">
        <f t="shared" si="217"/>
        <v>11.946</v>
      </c>
      <c r="G79" s="219">
        <f t="shared" si="217"/>
        <v>43.521000000000001</v>
      </c>
      <c r="H79" s="216">
        <f t="shared" si="217"/>
        <v>12.337</v>
      </c>
      <c r="I79" s="216">
        <f t="shared" si="217"/>
        <v>13.896000000000001</v>
      </c>
      <c r="J79" s="216">
        <f t="shared" ref="J79:M79" si="218">-J103</f>
        <v>17.138999999999999</v>
      </c>
      <c r="K79" s="216">
        <f t="shared" si="218"/>
        <v>12.352</v>
      </c>
      <c r="L79" s="219">
        <f t="shared" si="218"/>
        <v>55.724000000000004</v>
      </c>
      <c r="M79" s="216">
        <f t="shared" si="218"/>
        <v>16.132000000000001</v>
      </c>
      <c r="N79" s="216">
        <f t="shared" ref="N79:R79" si="219">-N103</f>
        <v>16.161000000000001</v>
      </c>
      <c r="O79" s="216">
        <f t="shared" si="219"/>
        <v>18.004999999999999</v>
      </c>
      <c r="P79" s="216">
        <f t="shared" si="219"/>
        <v>17.113</v>
      </c>
      <c r="Q79" s="219">
        <f t="shared" si="219"/>
        <v>67.411000000000001</v>
      </c>
      <c r="R79" s="216">
        <f t="shared" si="219"/>
        <v>19.456</v>
      </c>
      <c r="S79" s="216">
        <f t="shared" ref="S79:T79" si="220">-S103</f>
        <v>19.661000000000001</v>
      </c>
      <c r="T79" s="216">
        <f t="shared" si="220"/>
        <v>18.207000000000001</v>
      </c>
      <c r="U79" s="216">
        <f t="shared" ref="U79:V79" si="221">-U103</f>
        <v>20.297999999999998</v>
      </c>
      <c r="V79" s="219">
        <f t="shared" si="221"/>
        <v>77.622</v>
      </c>
      <c r="W79" s="216">
        <f t="shared" ref="W79:X79" si="222">-W103</f>
        <v>19.128</v>
      </c>
      <c r="X79" s="216">
        <f t="shared" si="222"/>
        <v>19.846</v>
      </c>
      <c r="Y79" s="216">
        <f t="shared" ref="Y79" si="223">-Y103</f>
        <v>20.850999999999999</v>
      </c>
    </row>
    <row r="80" spans="2:25" s="10" customFormat="1" ht="14.25">
      <c r="B80" s="215" t="s">
        <v>95</v>
      </c>
      <c r="C80" s="216">
        <f t="shared" ref="C80:I80" si="224">-C104</f>
        <v>0</v>
      </c>
      <c r="D80" s="216">
        <f t="shared" si="224"/>
        <v>0</v>
      </c>
      <c r="E80" s="216">
        <f t="shared" si="224"/>
        <v>0</v>
      </c>
      <c r="F80" s="216">
        <f t="shared" si="224"/>
        <v>0</v>
      </c>
      <c r="G80" s="219">
        <f t="shared" si="224"/>
        <v>0</v>
      </c>
      <c r="H80" s="216">
        <f t="shared" si="224"/>
        <v>0</v>
      </c>
      <c r="I80" s="216">
        <f t="shared" si="224"/>
        <v>0</v>
      </c>
      <c r="J80" s="216">
        <f t="shared" ref="J80:M80" si="225">-J104</f>
        <v>0</v>
      </c>
      <c r="K80" s="216">
        <f t="shared" si="225"/>
        <v>12.66</v>
      </c>
      <c r="L80" s="219">
        <f t="shared" si="225"/>
        <v>12.66</v>
      </c>
      <c r="M80" s="216">
        <f t="shared" si="225"/>
        <v>0</v>
      </c>
      <c r="N80" s="216">
        <f t="shared" ref="N80:R80" si="226">-N104</f>
        <v>12.976000000000001</v>
      </c>
      <c r="O80" s="216">
        <f t="shared" si="226"/>
        <v>0</v>
      </c>
      <c r="P80" s="216">
        <f t="shared" si="226"/>
        <v>-0.372</v>
      </c>
      <c r="Q80" s="219">
        <f t="shared" si="226"/>
        <v>12.604000000000001</v>
      </c>
      <c r="R80" s="216">
        <f t="shared" si="226"/>
        <v>0</v>
      </c>
      <c r="S80" s="216">
        <f t="shared" ref="S80:T80" si="227">-S104</f>
        <v>0</v>
      </c>
      <c r="T80" s="216">
        <f t="shared" si="227"/>
        <v>0</v>
      </c>
      <c r="U80" s="216">
        <f t="shared" ref="U80:V80" si="228">-U104</f>
        <v>0</v>
      </c>
      <c r="V80" s="219">
        <f t="shared" si="228"/>
        <v>0</v>
      </c>
      <c r="W80" s="216">
        <f t="shared" ref="W80:X80" si="229">-W104</f>
        <v>0</v>
      </c>
      <c r="X80" s="216">
        <f t="shared" si="229"/>
        <v>0</v>
      </c>
      <c r="Y80" s="216">
        <f t="shared" ref="Y80" si="230">-Y104</f>
        <v>0</v>
      </c>
    </row>
    <row r="81" spans="2:25" s="10" customFormat="1" ht="14.25">
      <c r="B81" s="215" t="s">
        <v>97</v>
      </c>
      <c r="C81" s="216">
        <f t="shared" ref="C81:I81" si="231">-C105</f>
        <v>0</v>
      </c>
      <c r="D81" s="216">
        <f t="shared" si="231"/>
        <v>0</v>
      </c>
      <c r="E81" s="216">
        <f t="shared" si="231"/>
        <v>0</v>
      </c>
      <c r="F81" s="216">
        <f t="shared" si="231"/>
        <v>0</v>
      </c>
      <c r="G81" s="219">
        <f t="shared" si="231"/>
        <v>0</v>
      </c>
      <c r="H81" s="216">
        <f t="shared" si="231"/>
        <v>0</v>
      </c>
      <c r="I81" s="216">
        <f t="shared" si="231"/>
        <v>0</v>
      </c>
      <c r="J81" s="216">
        <f t="shared" ref="J81:M81" si="232">-J105</f>
        <v>0</v>
      </c>
      <c r="K81" s="216">
        <f t="shared" si="232"/>
        <v>0</v>
      </c>
      <c r="L81" s="219">
        <f t="shared" si="232"/>
        <v>0</v>
      </c>
      <c r="M81" s="216">
        <f t="shared" si="232"/>
        <v>0</v>
      </c>
      <c r="N81" s="216">
        <f t="shared" ref="N81:R81" si="233">-N105</f>
        <v>0</v>
      </c>
      <c r="O81" s="216">
        <f t="shared" si="233"/>
        <v>0</v>
      </c>
      <c r="P81" s="216">
        <f t="shared" si="233"/>
        <v>0</v>
      </c>
      <c r="Q81" s="219">
        <f t="shared" si="233"/>
        <v>0</v>
      </c>
      <c r="R81" s="216">
        <f t="shared" si="233"/>
        <v>0</v>
      </c>
      <c r="S81" s="216">
        <f t="shared" ref="S81:T81" si="234">-S105</f>
        <v>0</v>
      </c>
      <c r="T81" s="216">
        <f t="shared" si="234"/>
        <v>0</v>
      </c>
      <c r="U81" s="216">
        <f t="shared" ref="U81:V81" si="235">-U105</f>
        <v>0</v>
      </c>
      <c r="V81" s="219">
        <f t="shared" si="235"/>
        <v>0</v>
      </c>
      <c r="W81" s="216">
        <f t="shared" ref="W81:X81" si="236">-W105</f>
        <v>0</v>
      </c>
      <c r="X81" s="216">
        <f t="shared" si="236"/>
        <v>0</v>
      </c>
      <c r="Y81" s="216">
        <f t="shared" ref="Y81" si="237">-Y105</f>
        <v>0</v>
      </c>
    </row>
    <row r="82" spans="2:25" s="10" customFormat="1">
      <c r="B82" s="215" t="s">
        <v>19</v>
      </c>
      <c r="C82" s="216">
        <f t="shared" ref="C82:I82" si="238">-C106</f>
        <v>3.5329999999999999</v>
      </c>
      <c r="D82" s="216">
        <f t="shared" si="238"/>
        <v>2.9020000000000001</v>
      </c>
      <c r="E82" s="216">
        <f t="shared" si="238"/>
        <v>2.8530000000000002</v>
      </c>
      <c r="F82" s="216">
        <f t="shared" si="238"/>
        <v>2.63</v>
      </c>
      <c r="G82" s="219">
        <f t="shared" si="238"/>
        <v>11.917999999999999</v>
      </c>
      <c r="H82" s="216">
        <f t="shared" si="238"/>
        <v>4.0739999999999998</v>
      </c>
      <c r="I82" s="216">
        <f t="shared" si="238"/>
        <v>5.0720000000000001</v>
      </c>
      <c r="J82" s="216">
        <f t="shared" ref="J82:M82" si="239">-J106</f>
        <v>5.1130000000000004</v>
      </c>
      <c r="K82" s="216">
        <f t="shared" si="239"/>
        <v>4.9539999999999997</v>
      </c>
      <c r="L82" s="219">
        <f t="shared" si="239"/>
        <v>19.213000000000001</v>
      </c>
      <c r="M82" s="216">
        <f t="shared" si="239"/>
        <v>3.181</v>
      </c>
      <c r="N82" s="216">
        <f t="shared" ref="N82:R82" si="240">-N106</f>
        <v>5.83</v>
      </c>
      <c r="O82" s="216">
        <f t="shared" si="240"/>
        <v>4.6150000000000002</v>
      </c>
      <c r="P82" s="216">
        <f t="shared" si="240"/>
        <v>4.1059999999999999</v>
      </c>
      <c r="Q82" s="219">
        <f t="shared" si="240"/>
        <v>17.731999999999999</v>
      </c>
      <c r="R82" s="216">
        <f t="shared" si="240"/>
        <v>5.6859999999999999</v>
      </c>
      <c r="S82" s="216">
        <f t="shared" ref="S82:T82" si="241">-S106</f>
        <v>6.3869999999999996</v>
      </c>
      <c r="T82" s="216">
        <f t="shared" si="241"/>
        <v>7.1120000000000001</v>
      </c>
      <c r="U82" s="216">
        <f t="shared" ref="U82:V82" si="242">-U106</f>
        <v>7.407</v>
      </c>
      <c r="V82" s="219">
        <f t="shared" si="242"/>
        <v>26.592000000000002</v>
      </c>
      <c r="W82" s="216">
        <f t="shared" ref="W82:X82" si="243">-W106</f>
        <v>7.2439999999999998</v>
      </c>
      <c r="X82" s="216">
        <f t="shared" si="243"/>
        <v>7.3810000000000002</v>
      </c>
      <c r="Y82" s="216">
        <f t="shared" ref="Y82" si="244">-Y106</f>
        <v>6.9269999999999996</v>
      </c>
    </row>
    <row r="83" spans="2:25" s="101" customFormat="1">
      <c r="B83" s="204" t="s">
        <v>32</v>
      </c>
      <c r="C83" s="218">
        <f t="shared" ref="C83:I83" si="245">SUM(C76:C82)</f>
        <v>320.72199999999998</v>
      </c>
      <c r="D83" s="218">
        <f t="shared" si="245"/>
        <v>312.8239999999999</v>
      </c>
      <c r="E83" s="218">
        <f t="shared" si="245"/>
        <v>346.80800000000005</v>
      </c>
      <c r="F83" s="218">
        <f t="shared" si="245"/>
        <v>336.46600000000012</v>
      </c>
      <c r="G83" s="220">
        <f t="shared" si="245"/>
        <v>1316.82</v>
      </c>
      <c r="H83" s="218">
        <f t="shared" si="245"/>
        <v>388.19600000000003</v>
      </c>
      <c r="I83" s="218">
        <f t="shared" si="245"/>
        <v>373.26499999999999</v>
      </c>
      <c r="J83" s="218">
        <f t="shared" ref="J83:M83" si="246">SUM(J76:J82)</f>
        <v>344.98099999999999</v>
      </c>
      <c r="K83" s="211">
        <f t="shared" si="246"/>
        <v>354.23300000000006</v>
      </c>
      <c r="L83" s="220">
        <f t="shared" si="246"/>
        <v>1460.675</v>
      </c>
      <c r="M83" s="211">
        <f t="shared" si="246"/>
        <v>400.77699999999993</v>
      </c>
      <c r="N83" s="218">
        <f t="shared" ref="N83:R83" si="247">SUM(N76:N82)</f>
        <v>368.57799999999997</v>
      </c>
      <c r="O83" s="211">
        <f t="shared" si="247"/>
        <v>371.23200000000008</v>
      </c>
      <c r="P83" s="211">
        <f t="shared" si="247"/>
        <v>359.59899999999993</v>
      </c>
      <c r="Q83" s="220">
        <f t="shared" si="247"/>
        <v>1500.1859999999999</v>
      </c>
      <c r="R83" s="211">
        <f t="shared" si="247"/>
        <v>404.58000000000004</v>
      </c>
      <c r="S83" s="218">
        <f t="shared" ref="S83:T83" si="248">SUM(S76:S82)</f>
        <v>373.67799999999994</v>
      </c>
      <c r="T83" s="218">
        <f t="shared" si="248"/>
        <v>377.78600000000012</v>
      </c>
      <c r="U83" s="218">
        <f t="shared" ref="U83:V83" si="249">SUM(U76:U82)</f>
        <v>365.36600000000004</v>
      </c>
      <c r="V83" s="220">
        <f t="shared" si="249"/>
        <v>1521.4100000000005</v>
      </c>
      <c r="W83" s="211">
        <f t="shared" ref="W83:X83" si="250">SUM(W76:W82)</f>
        <v>373.08999999999992</v>
      </c>
      <c r="X83" s="211">
        <f t="shared" si="250"/>
        <v>350.43799999999999</v>
      </c>
      <c r="Y83" s="211">
        <f t="shared" ref="Y83" si="251">SUM(Y76:Y82)</f>
        <v>346.41800000000006</v>
      </c>
    </row>
    <row r="84" spans="2:25" s="101" customFormat="1">
      <c r="B84" s="37"/>
      <c r="C84" s="200"/>
      <c r="D84" s="200"/>
      <c r="E84" s="200"/>
      <c r="F84" s="200"/>
      <c r="G84" s="200"/>
      <c r="H84" s="200"/>
      <c r="I84" s="200"/>
      <c r="J84" s="200"/>
      <c r="K84" s="209"/>
      <c r="L84" s="200"/>
      <c r="M84" s="200"/>
      <c r="N84" s="200"/>
      <c r="O84" s="209"/>
      <c r="P84" s="209"/>
      <c r="Q84" s="200"/>
      <c r="R84" s="209"/>
      <c r="S84" s="200"/>
      <c r="T84" s="200"/>
      <c r="U84" s="200"/>
      <c r="V84" s="200"/>
      <c r="W84" s="209"/>
      <c r="X84" s="209"/>
      <c r="Y84" s="209"/>
    </row>
    <row r="85" spans="2:25" ht="15" customHeight="1">
      <c r="C85" s="29"/>
      <c r="D85" s="29"/>
      <c r="E85" s="29"/>
      <c r="F85" s="29"/>
      <c r="G85" s="29"/>
      <c r="H85" s="29"/>
      <c r="I85" s="29"/>
      <c r="J85" s="29"/>
      <c r="K85" s="29"/>
      <c r="L85" s="29"/>
      <c r="M85" s="29"/>
      <c r="N85" s="29"/>
      <c r="O85" s="29"/>
      <c r="P85" s="29"/>
      <c r="Q85" s="29"/>
      <c r="R85" s="29"/>
      <c r="S85" s="29"/>
      <c r="T85" s="29"/>
      <c r="U85" s="29"/>
      <c r="V85" s="29"/>
      <c r="W85" s="29"/>
      <c r="X85" s="29"/>
      <c r="Y85" s="29"/>
    </row>
    <row r="86" spans="2:25" ht="15" customHeight="1">
      <c r="B86" s="12" t="s">
        <v>79</v>
      </c>
      <c r="C86" s="29"/>
      <c r="D86" s="29"/>
      <c r="E86" s="29"/>
      <c r="F86" s="29"/>
      <c r="G86" s="29"/>
      <c r="H86" s="29"/>
      <c r="I86" s="29"/>
      <c r="J86" s="29"/>
      <c r="K86" s="29"/>
      <c r="L86" s="29"/>
      <c r="M86" s="29"/>
      <c r="N86" s="29"/>
      <c r="O86" s="29"/>
      <c r="P86" s="29"/>
      <c r="Q86" s="29"/>
      <c r="R86" s="29"/>
      <c r="S86" s="29"/>
      <c r="T86" s="29"/>
      <c r="U86" s="29"/>
      <c r="V86" s="29"/>
      <c r="W86" s="29"/>
      <c r="X86" s="29"/>
      <c r="Y86" s="29"/>
    </row>
    <row r="87" spans="2:25" ht="15" customHeight="1">
      <c r="B87" s="15" t="s">
        <v>80</v>
      </c>
      <c r="C87" s="190">
        <f>'Adjusted EBITDA by Segment'!G10</f>
        <v>118.992</v>
      </c>
      <c r="D87" s="190">
        <f>'Adjusted EBITDA by Segment'!G42</f>
        <v>122.60499999999999</v>
      </c>
      <c r="E87" s="190">
        <f>'Adjusted EBITDA by Segment'!G74</f>
        <v>108.77200000000002</v>
      </c>
      <c r="F87" s="190">
        <f>'Adjusted EBITDA by Segment'!G106</f>
        <v>109.40000000000009</v>
      </c>
      <c r="G87" s="192">
        <f>SUM(C87:F87)</f>
        <v>459.76900000000012</v>
      </c>
      <c r="H87" s="190">
        <f>'Adjusted EBITDA by Segment'!G170</f>
        <v>171.42199999999997</v>
      </c>
      <c r="I87" s="190">
        <f>'Adjusted EBITDA by Segment'!G202</f>
        <v>142.03900000000004</v>
      </c>
      <c r="J87" s="190">
        <f>'Adjusted EBITDA by Segment'!$G234</f>
        <v>90.15</v>
      </c>
      <c r="K87" s="190">
        <f>'Adjusted EBITDA by Segment'!$G266</f>
        <v>55.961000000000013</v>
      </c>
      <c r="L87" s="192">
        <f>SUM(H87:K87)</f>
        <v>459.572</v>
      </c>
      <c r="M87" s="190">
        <f>'Adjusted EBITDA by Segment'!G330</f>
        <v>163.32599999999999</v>
      </c>
      <c r="N87" s="190">
        <f>'Adjusted EBITDA by Segment'!$G362</f>
        <v>18.718000000000018</v>
      </c>
      <c r="O87" s="190">
        <f>+'Adjusted EBITDA by Segment'!G394</f>
        <v>176.79599999999999</v>
      </c>
      <c r="P87" s="190">
        <f>+'Adjusted EBITDA by Segment'!G427</f>
        <v>134.60000000000002</v>
      </c>
      <c r="Q87" s="192">
        <f>SUM(M87:P87)</f>
        <v>493.44000000000005</v>
      </c>
      <c r="R87" s="190">
        <f>'Adjusted EBITDA by Segment'!G491</f>
        <v>165.40100000000001</v>
      </c>
      <c r="S87" s="190">
        <f>'Adjusted EBITDA by Segment'!G523</f>
        <v>138.83299999999997</v>
      </c>
      <c r="T87" s="190">
        <f>'Adjusted EBITDA by Segment'!G555</f>
        <v>136.76300000000001</v>
      </c>
      <c r="U87" s="190">
        <f>'Adjusted EBITDA by Segment'!G589</f>
        <v>121.01900000000003</v>
      </c>
      <c r="V87" s="192">
        <f>SUM(R87:U87)</f>
        <v>562.01599999999996</v>
      </c>
      <c r="W87" s="190">
        <f>'Adjusted EBITDA by Segment'!G659</f>
        <v>110.407</v>
      </c>
      <c r="X87" s="190">
        <f>'Adjusted EBITDA by Segment'!G693</f>
        <v>81.912999999999968</v>
      </c>
      <c r="Y87" s="190">
        <f>'Adjusted EBITDA by Segment'!G726</f>
        <v>113.46</v>
      </c>
    </row>
    <row r="88" spans="2:25" ht="15" customHeight="1">
      <c r="B88" s="41" t="s">
        <v>3</v>
      </c>
      <c r="C88" s="29"/>
      <c r="D88" s="29"/>
      <c r="E88" s="29"/>
      <c r="F88" s="29"/>
      <c r="G88" s="42"/>
      <c r="H88" s="29"/>
      <c r="I88" s="29"/>
      <c r="J88" s="29"/>
      <c r="K88" s="29"/>
      <c r="L88" s="42"/>
      <c r="M88" s="29"/>
      <c r="N88" s="29"/>
      <c r="O88" s="29"/>
      <c r="P88" s="29"/>
      <c r="Q88" s="42"/>
      <c r="R88" s="29"/>
      <c r="S88" s="29"/>
      <c r="T88" s="29"/>
      <c r="U88" s="29"/>
      <c r="V88" s="42"/>
      <c r="W88" s="29"/>
      <c r="X88" s="29"/>
      <c r="Y88" s="29"/>
    </row>
    <row r="89" spans="2:25" ht="15" customHeight="1">
      <c r="B89" s="59" t="s">
        <v>48</v>
      </c>
      <c r="C89" s="29">
        <f>C122</f>
        <v>8.5190000000000001</v>
      </c>
      <c r="D89" s="29">
        <f>D122</f>
        <v>5.3070000000000004</v>
      </c>
      <c r="E89" s="29">
        <f>E122</f>
        <v>0.372</v>
      </c>
      <c r="F89" s="29">
        <f>F122</f>
        <v>0.64400000000000002</v>
      </c>
      <c r="G89" s="42">
        <f t="shared" ref="G89:G96" si="252">SUM(C89:F89)</f>
        <v>14.842000000000001</v>
      </c>
      <c r="H89" s="29">
        <f>H122</f>
        <v>0.76300000000000001</v>
      </c>
      <c r="I89" s="29">
        <f>I122</f>
        <v>0.76300000000000001</v>
      </c>
      <c r="J89" s="29">
        <f>J122</f>
        <v>0.71799999999999997</v>
      </c>
      <c r="K89" s="29">
        <f>K122</f>
        <v>0.53600000000000003</v>
      </c>
      <c r="L89" s="42">
        <f t="shared" ref="L89:L96" si="253">SUM(H89:K89)</f>
        <v>2.78</v>
      </c>
      <c r="M89" s="29">
        <f>M122</f>
        <v>0.89800000000000002</v>
      </c>
      <c r="N89" s="29">
        <f>N122</f>
        <v>0.51300000000000001</v>
      </c>
      <c r="O89" s="29">
        <f t="shared" ref="O89:P89" si="254">O122</f>
        <v>0.35699999999999998</v>
      </c>
      <c r="P89" s="29">
        <f t="shared" si="254"/>
        <v>0.81200000000000006</v>
      </c>
      <c r="Q89" s="42">
        <f t="shared" ref="Q89:Q96" si="255">SUM(M89:P89)</f>
        <v>2.58</v>
      </c>
      <c r="R89" s="29">
        <f>R122</f>
        <v>1.171</v>
      </c>
      <c r="S89" s="29">
        <f>S122</f>
        <v>0.95099999999999996</v>
      </c>
      <c r="T89" s="29">
        <f>T122</f>
        <v>0.33300000000000002</v>
      </c>
      <c r="U89" s="29">
        <f>U122</f>
        <v>0.10100000000000001</v>
      </c>
      <c r="V89" s="42">
        <f t="shared" ref="V89:V96" si="256">SUM(R89:U89)</f>
        <v>2.556</v>
      </c>
      <c r="W89" s="29">
        <f>W122</f>
        <v>0.53300000000000003</v>
      </c>
      <c r="X89" s="29">
        <f>X122</f>
        <v>0.41299999999999998</v>
      </c>
      <c r="Y89" s="29">
        <f>Y122</f>
        <v>1.0269999999999999</v>
      </c>
    </row>
    <row r="90" spans="2:25" ht="15" customHeight="1">
      <c r="B90" s="45" t="s">
        <v>123</v>
      </c>
      <c r="C90" s="29">
        <f>C12</f>
        <v>0</v>
      </c>
      <c r="D90" s="29">
        <f>D12</f>
        <v>0</v>
      </c>
      <c r="E90" s="29">
        <f>E12</f>
        <v>0</v>
      </c>
      <c r="F90" s="29">
        <f>F12</f>
        <v>0</v>
      </c>
      <c r="G90" s="42">
        <f t="shared" si="252"/>
        <v>0</v>
      </c>
      <c r="H90" s="29">
        <f>H12</f>
        <v>0</v>
      </c>
      <c r="I90" s="29">
        <f>I12</f>
        <v>0</v>
      </c>
      <c r="J90" s="29">
        <f>J12</f>
        <v>0</v>
      </c>
      <c r="K90" s="29">
        <f>K12</f>
        <v>0</v>
      </c>
      <c r="L90" s="42">
        <f t="shared" si="253"/>
        <v>0</v>
      </c>
      <c r="M90" s="29">
        <f>M12</f>
        <v>0</v>
      </c>
      <c r="N90" s="29">
        <f>N12</f>
        <v>92.022000000000006</v>
      </c>
      <c r="O90" s="29">
        <f>O12</f>
        <v>0</v>
      </c>
      <c r="P90" s="29">
        <f>P12</f>
        <v>-10.91</v>
      </c>
      <c r="Q90" s="42">
        <f t="shared" si="255"/>
        <v>81.112000000000009</v>
      </c>
      <c r="R90" s="29">
        <f>R12</f>
        <v>0</v>
      </c>
      <c r="S90" s="29">
        <f>S12</f>
        <v>0</v>
      </c>
      <c r="T90" s="29">
        <f>T12</f>
        <v>0</v>
      </c>
      <c r="U90" s="29">
        <f>U12</f>
        <v>0</v>
      </c>
      <c r="V90" s="42">
        <f t="shared" si="256"/>
        <v>0</v>
      </c>
      <c r="W90" s="29">
        <f>W12</f>
        <v>0</v>
      </c>
      <c r="X90" s="29">
        <f>X12</f>
        <v>0</v>
      </c>
      <c r="Y90" s="29">
        <f>Y12</f>
        <v>0</v>
      </c>
    </row>
    <row r="91" spans="2:25" ht="15" customHeight="1">
      <c r="B91" s="45" t="s">
        <v>93</v>
      </c>
      <c r="C91" s="29">
        <f>C14</f>
        <v>21.675000000000001</v>
      </c>
      <c r="D91" s="29">
        <f>D14</f>
        <v>23.210999999999999</v>
      </c>
      <c r="E91" s="29">
        <f>E14</f>
        <v>31.384</v>
      </c>
      <c r="F91" s="29">
        <f>F14</f>
        <v>31.850999999999999</v>
      </c>
      <c r="G91" s="42">
        <f t="shared" si="252"/>
        <v>108.121</v>
      </c>
      <c r="H91" s="29">
        <f>H14</f>
        <v>34.130000000000003</v>
      </c>
      <c r="I91" s="29">
        <f>I14</f>
        <v>34.018000000000001</v>
      </c>
      <c r="J91" s="29">
        <f>J14</f>
        <v>39.43</v>
      </c>
      <c r="K91" s="29">
        <f>K14</f>
        <v>35.847000000000001</v>
      </c>
      <c r="L91" s="42">
        <f t="shared" si="253"/>
        <v>143.42500000000001</v>
      </c>
      <c r="M91" s="29">
        <f>M14</f>
        <v>35.180999999999997</v>
      </c>
      <c r="N91" s="29">
        <f>N14</f>
        <v>20.259</v>
      </c>
      <c r="O91" s="29">
        <f>O14</f>
        <v>20.225999999999999</v>
      </c>
      <c r="P91" s="29">
        <f>P14</f>
        <v>20.193999999999999</v>
      </c>
      <c r="Q91" s="42">
        <f t="shared" si="255"/>
        <v>95.86</v>
      </c>
      <c r="R91" s="29">
        <f>R14</f>
        <v>17.59</v>
      </c>
      <c r="S91" s="29">
        <f>S14</f>
        <v>17.588000000000001</v>
      </c>
      <c r="T91" s="29">
        <f>T14</f>
        <v>16.407</v>
      </c>
      <c r="U91" s="29">
        <f>U14</f>
        <v>16.422999999999998</v>
      </c>
      <c r="V91" s="42">
        <f t="shared" si="256"/>
        <v>68.007999999999996</v>
      </c>
      <c r="W91" s="29">
        <f>W14</f>
        <v>15.984</v>
      </c>
      <c r="X91" s="29">
        <f>X14</f>
        <v>16.010999999999999</v>
      </c>
      <c r="Y91" s="29">
        <f>Y14</f>
        <v>15.976000000000001</v>
      </c>
    </row>
    <row r="92" spans="2:25" ht="15" customHeight="1">
      <c r="B92" s="59" t="s">
        <v>95</v>
      </c>
      <c r="C92" s="29">
        <f t="shared" ref="C92:F95" si="257">C17</f>
        <v>0</v>
      </c>
      <c r="D92" s="29">
        <f t="shared" si="257"/>
        <v>0</v>
      </c>
      <c r="E92" s="29">
        <f t="shared" si="257"/>
        <v>8.8879999999999999</v>
      </c>
      <c r="F92" s="29">
        <f t="shared" si="257"/>
        <v>0.36799999999999999</v>
      </c>
      <c r="G92" s="42">
        <f t="shared" si="252"/>
        <v>9.2560000000000002</v>
      </c>
      <c r="H92" s="29">
        <f t="shared" ref="H92:K95" si="258">H17</f>
        <v>0.124</v>
      </c>
      <c r="I92" s="29">
        <f t="shared" si="258"/>
        <v>1.1160000000000001</v>
      </c>
      <c r="J92" s="29">
        <f t="shared" si="258"/>
        <v>0.58299999999999996</v>
      </c>
      <c r="K92" s="29">
        <f t="shared" si="258"/>
        <v>16.463000000000001</v>
      </c>
      <c r="L92" s="42">
        <f t="shared" si="253"/>
        <v>18.286000000000001</v>
      </c>
      <c r="M92" s="29">
        <f t="shared" ref="M92:P95" si="259">M17</f>
        <v>0</v>
      </c>
      <c r="N92" s="29">
        <f t="shared" si="259"/>
        <v>25.304000000000002</v>
      </c>
      <c r="O92" s="29">
        <f t="shared" si="259"/>
        <v>0</v>
      </c>
      <c r="P92" s="29">
        <f t="shared" si="259"/>
        <v>-1.329</v>
      </c>
      <c r="Q92" s="42">
        <f t="shared" si="255"/>
        <v>23.975000000000001</v>
      </c>
      <c r="R92" s="29">
        <f t="shared" ref="R92:U95" si="260">R17</f>
        <v>0</v>
      </c>
      <c r="S92" s="29">
        <f t="shared" si="260"/>
        <v>0</v>
      </c>
      <c r="T92" s="29">
        <f t="shared" si="260"/>
        <v>0</v>
      </c>
      <c r="U92" s="29">
        <f t="shared" si="260"/>
        <v>0</v>
      </c>
      <c r="V92" s="42">
        <f t="shared" si="256"/>
        <v>0</v>
      </c>
      <c r="W92" s="29">
        <f t="shared" ref="W92:X92" si="261">W17</f>
        <v>-7.2759576141834261E-15</v>
      </c>
      <c r="X92" s="29">
        <f t="shared" si="261"/>
        <v>-7.2759576141834261E-15</v>
      </c>
      <c r="Y92" s="29">
        <f t="shared" ref="Y92" si="262">Y17</f>
        <v>0</v>
      </c>
    </row>
    <row r="93" spans="2:25" ht="15" customHeight="1">
      <c r="B93" s="59" t="s">
        <v>96</v>
      </c>
      <c r="C93" s="29">
        <f t="shared" si="257"/>
        <v>1.8109999999999999</v>
      </c>
      <c r="D93" s="29">
        <f t="shared" si="257"/>
        <v>2.0529999999999999</v>
      </c>
      <c r="E93" s="29">
        <f t="shared" si="257"/>
        <v>9.35</v>
      </c>
      <c r="F93" s="29">
        <f t="shared" si="257"/>
        <v>1.2230000000000001</v>
      </c>
      <c r="G93" s="42">
        <f t="shared" si="252"/>
        <v>14.436999999999999</v>
      </c>
      <c r="H93" s="29">
        <f t="shared" si="258"/>
        <v>0.108</v>
      </c>
      <c r="I93" s="29">
        <f t="shared" si="258"/>
        <v>0.51600000000000001</v>
      </c>
      <c r="J93" s="29">
        <f t="shared" si="258"/>
        <v>0.09</v>
      </c>
      <c r="K93" s="29">
        <f t="shared" si="258"/>
        <v>6.5000000000000002E-2</v>
      </c>
      <c r="L93" s="42">
        <f t="shared" si="253"/>
        <v>0.77899999999999991</v>
      </c>
      <c r="M93" s="29">
        <f t="shared" si="259"/>
        <v>0</v>
      </c>
      <c r="N93" s="29">
        <f t="shared" si="259"/>
        <v>0</v>
      </c>
      <c r="O93" s="29">
        <f t="shared" si="259"/>
        <v>0</v>
      </c>
      <c r="P93" s="29">
        <f t="shared" si="259"/>
        <v>0</v>
      </c>
      <c r="Q93" s="42">
        <f t="shared" si="255"/>
        <v>0</v>
      </c>
      <c r="R93" s="29">
        <f t="shared" si="260"/>
        <v>0</v>
      </c>
      <c r="S93" s="29">
        <f t="shared" si="260"/>
        <v>0</v>
      </c>
      <c r="T93" s="29">
        <f t="shared" si="260"/>
        <v>0</v>
      </c>
      <c r="U93" s="29">
        <f t="shared" si="260"/>
        <v>3.266</v>
      </c>
      <c r="V93" s="42">
        <f t="shared" si="256"/>
        <v>3.266</v>
      </c>
      <c r="W93" s="29">
        <f t="shared" ref="W93:X93" si="263">W18</f>
        <v>11.706</v>
      </c>
      <c r="X93" s="29">
        <f t="shared" si="263"/>
        <v>8.9350000000000005</v>
      </c>
      <c r="Y93" s="29">
        <f t="shared" ref="Y93" si="264">Y18</f>
        <v>9.6959999999999997</v>
      </c>
    </row>
    <row r="94" spans="2:25" ht="15" customHeight="1">
      <c r="B94" s="45" t="s">
        <v>97</v>
      </c>
      <c r="C94" s="29">
        <f t="shared" si="257"/>
        <v>3.4359999999999999</v>
      </c>
      <c r="D94" s="29">
        <f t="shared" si="257"/>
        <v>2.0430000000000001</v>
      </c>
      <c r="E94" s="29">
        <f t="shared" si="257"/>
        <v>9.3179999999999996</v>
      </c>
      <c r="F94" s="29">
        <f t="shared" si="257"/>
        <v>1.9119999999999999</v>
      </c>
      <c r="G94" s="42">
        <f t="shared" si="252"/>
        <v>16.709</v>
      </c>
      <c r="H94" s="29">
        <f t="shared" si="258"/>
        <v>-3.8460000000000001</v>
      </c>
      <c r="I94" s="29">
        <f t="shared" si="258"/>
        <v>1.901</v>
      </c>
      <c r="J94" s="29">
        <f t="shared" si="258"/>
        <v>7.0339999999999998</v>
      </c>
      <c r="K94" s="29">
        <f t="shared" si="258"/>
        <v>41.905999999999999</v>
      </c>
      <c r="L94" s="42">
        <f t="shared" si="253"/>
        <v>46.994999999999997</v>
      </c>
      <c r="M94" s="29">
        <f t="shared" si="259"/>
        <v>3.5009999999999999</v>
      </c>
      <c r="N94" s="29">
        <f t="shared" si="259"/>
        <v>0.95799999999999996</v>
      </c>
      <c r="O94" s="29">
        <f t="shared" si="259"/>
        <v>-40.929000000000002</v>
      </c>
      <c r="P94" s="29">
        <f t="shared" si="259"/>
        <v>0.96299999999999997</v>
      </c>
      <c r="Q94" s="42">
        <f t="shared" si="255"/>
        <v>-35.506999999999998</v>
      </c>
      <c r="R94" s="29">
        <f t="shared" si="260"/>
        <v>0.82799999999999996</v>
      </c>
      <c r="S94" s="29">
        <f t="shared" si="260"/>
        <v>1.02</v>
      </c>
      <c r="T94" s="29">
        <f t="shared" si="260"/>
        <v>5.2249999999999996</v>
      </c>
      <c r="U94" s="29">
        <f t="shared" si="260"/>
        <v>1.25</v>
      </c>
      <c r="V94" s="42">
        <f t="shared" si="256"/>
        <v>8.3230000000000004</v>
      </c>
      <c r="W94" s="29">
        <f t="shared" ref="W94:X94" si="265">W19</f>
        <v>1.4379999999999999</v>
      </c>
      <c r="X94" s="29">
        <f t="shared" si="265"/>
        <v>1.3859999999999999</v>
      </c>
      <c r="Y94" s="29">
        <f t="shared" ref="Y94" si="266">Y19</f>
        <v>-24.178999999999998</v>
      </c>
    </row>
    <row r="95" spans="2:25" ht="15" customHeight="1">
      <c r="B95" s="59" t="s">
        <v>19</v>
      </c>
      <c r="C95" s="29">
        <f t="shared" si="257"/>
        <v>8.7940000000000005</v>
      </c>
      <c r="D95" s="29">
        <f t="shared" si="257"/>
        <v>7.33</v>
      </c>
      <c r="E95" s="29">
        <f t="shared" si="257"/>
        <v>7.2040000000000006</v>
      </c>
      <c r="F95" s="29">
        <f t="shared" si="257"/>
        <v>6.6429999999999998</v>
      </c>
      <c r="G95" s="42">
        <f t="shared" si="252"/>
        <v>29.971000000000004</v>
      </c>
      <c r="H95" s="29">
        <f t="shared" si="258"/>
        <v>10.289</v>
      </c>
      <c r="I95" s="29">
        <f t="shared" si="258"/>
        <v>12.81</v>
      </c>
      <c r="J95" s="29">
        <f t="shared" si="258"/>
        <v>12.913</v>
      </c>
      <c r="K95" s="29">
        <f t="shared" si="258"/>
        <v>12.512</v>
      </c>
      <c r="L95" s="42">
        <f t="shared" si="253"/>
        <v>48.524000000000001</v>
      </c>
      <c r="M95" s="29">
        <f t="shared" si="259"/>
        <v>8.0339999999999989</v>
      </c>
      <c r="N95" s="29">
        <f t="shared" si="259"/>
        <v>14.724</v>
      </c>
      <c r="O95" s="29">
        <f t="shared" si="259"/>
        <v>11.655000000000001</v>
      </c>
      <c r="P95" s="29">
        <f t="shared" si="259"/>
        <v>10.276</v>
      </c>
      <c r="Q95" s="42">
        <f t="shared" si="255"/>
        <v>44.688999999999993</v>
      </c>
      <c r="R95" s="29">
        <f t="shared" si="260"/>
        <v>12.606</v>
      </c>
      <c r="S95" s="29">
        <f t="shared" si="260"/>
        <v>13.593999999999999</v>
      </c>
      <c r="T95" s="29">
        <f t="shared" si="260"/>
        <v>15.244999999999999</v>
      </c>
      <c r="U95" s="29">
        <f t="shared" si="260"/>
        <v>15.818</v>
      </c>
      <c r="V95" s="42">
        <f t="shared" si="256"/>
        <v>57.262999999999998</v>
      </c>
      <c r="W95" s="29">
        <f t="shared" ref="W95:X95" si="267">W20</f>
        <v>15.693999999999999</v>
      </c>
      <c r="X95" s="29">
        <f t="shared" si="267"/>
        <v>18.295000000000002</v>
      </c>
      <c r="Y95" s="29">
        <f t="shared" ref="Y95" si="268">Y20</f>
        <v>17.094000000000001</v>
      </c>
    </row>
    <row r="96" spans="2:25" ht="15" customHeight="1">
      <c r="B96" s="191" t="s">
        <v>81</v>
      </c>
      <c r="C96" s="153">
        <f>C87+SUM(C89:C95)</f>
        <v>163.227</v>
      </c>
      <c r="D96" s="153">
        <f>D87+SUM(D89:D95)</f>
        <v>162.54899999999998</v>
      </c>
      <c r="E96" s="153">
        <f>E87+SUM(E89:E95)</f>
        <v>175.28800000000001</v>
      </c>
      <c r="F96" s="153">
        <f>F87+SUM(F89:F95)</f>
        <v>152.04100000000008</v>
      </c>
      <c r="G96" s="152">
        <f t="shared" si="252"/>
        <v>653.10500000000002</v>
      </c>
      <c r="H96" s="153">
        <f>H87+SUM(H89:H95)</f>
        <v>212.98999999999995</v>
      </c>
      <c r="I96" s="153">
        <f>I87+SUM(I89:I95)</f>
        <v>193.16300000000004</v>
      </c>
      <c r="J96" s="153">
        <f>J87+SUM(J89:J95)</f>
        <v>150.91800000000001</v>
      </c>
      <c r="K96" s="153">
        <f>K87+SUM(K89:K95)</f>
        <v>163.29000000000002</v>
      </c>
      <c r="L96" s="152">
        <f t="shared" si="253"/>
        <v>720.3610000000001</v>
      </c>
      <c r="M96" s="153">
        <f>M87+SUM(M89:M95)</f>
        <v>210.94</v>
      </c>
      <c r="N96" s="153">
        <f>N87+SUM(N89:N95)</f>
        <v>172.49800000000002</v>
      </c>
      <c r="O96" s="153">
        <f>O87+SUM(O89:O95)</f>
        <v>168.10499999999999</v>
      </c>
      <c r="P96" s="153">
        <f>P87+SUM(P89:P95)</f>
        <v>154.60600000000002</v>
      </c>
      <c r="Q96" s="152">
        <f t="shared" si="255"/>
        <v>706.149</v>
      </c>
      <c r="R96" s="153">
        <f>R87+SUM(R89:R95)</f>
        <v>197.596</v>
      </c>
      <c r="S96" s="153">
        <f>S87+SUM(S89:S95)</f>
        <v>171.98599999999996</v>
      </c>
      <c r="T96" s="153">
        <f>T87+SUM(T89:T95)</f>
        <v>173.97300000000001</v>
      </c>
      <c r="U96" s="153">
        <f>U87+SUM(U89:U95)</f>
        <v>157.87700000000004</v>
      </c>
      <c r="V96" s="152">
        <f t="shared" si="256"/>
        <v>701.43200000000013</v>
      </c>
      <c r="W96" s="153">
        <f>W87+SUM(W89:W95)</f>
        <v>155.762</v>
      </c>
      <c r="X96" s="153">
        <f>X87+SUM(X89:X95)</f>
        <v>126.95299999999996</v>
      </c>
      <c r="Y96" s="153">
        <f>Y87+SUM(Y89:Y95)</f>
        <v>133.07399999999998</v>
      </c>
    </row>
    <row r="97" spans="2:25" ht="15" customHeight="1">
      <c r="C97" s="28"/>
      <c r="D97" s="28"/>
      <c r="E97" s="28"/>
      <c r="F97" s="28"/>
      <c r="G97" s="28"/>
      <c r="H97" s="28"/>
      <c r="I97" s="28"/>
      <c r="J97" s="28"/>
      <c r="K97" s="29"/>
      <c r="L97" s="28"/>
      <c r="M97" s="28"/>
      <c r="N97" s="28"/>
      <c r="O97" s="29"/>
      <c r="P97" s="29"/>
      <c r="Q97" s="28"/>
      <c r="R97" s="29"/>
      <c r="S97" s="28"/>
      <c r="T97" s="28"/>
      <c r="U97" s="28"/>
      <c r="V97" s="28"/>
      <c r="W97" s="29"/>
      <c r="X97" s="28"/>
      <c r="Y97" s="28"/>
    </row>
    <row r="98" spans="2:25" ht="15" customHeight="1">
      <c r="C98" s="28"/>
      <c r="D98" s="28"/>
      <c r="E98" s="28"/>
      <c r="F98" s="28"/>
      <c r="G98" s="28"/>
      <c r="H98" s="28"/>
      <c r="I98" s="28"/>
      <c r="J98" s="28"/>
      <c r="K98" s="28"/>
      <c r="L98" s="28"/>
      <c r="M98" s="28"/>
      <c r="N98" s="28"/>
      <c r="O98" s="29"/>
      <c r="P98" s="29"/>
      <c r="Q98" s="28"/>
      <c r="R98" s="29"/>
      <c r="S98" s="28"/>
      <c r="T98" s="28"/>
      <c r="U98" s="28"/>
      <c r="V98" s="28"/>
      <c r="W98" s="29"/>
      <c r="X98" s="28"/>
      <c r="Y98" s="28"/>
    </row>
    <row r="99" spans="2:25" ht="15" customHeight="1">
      <c r="B99" s="53" t="s">
        <v>53</v>
      </c>
      <c r="C99" s="54"/>
      <c r="D99" s="54"/>
      <c r="E99" s="54"/>
      <c r="F99" s="54"/>
      <c r="G99" s="54"/>
      <c r="H99" s="54"/>
      <c r="I99" s="54"/>
      <c r="J99" s="54"/>
      <c r="K99" s="30"/>
      <c r="L99" s="54"/>
      <c r="M99" s="30"/>
      <c r="N99" s="54"/>
      <c r="O99" s="54"/>
      <c r="P99" s="54"/>
      <c r="Q99" s="54"/>
      <c r="R99" s="54"/>
      <c r="S99" s="54"/>
      <c r="T99" s="54"/>
      <c r="U99" s="54"/>
      <c r="V99" s="54"/>
      <c r="W99" s="54"/>
      <c r="X99" s="30"/>
      <c r="Y99" s="30"/>
    </row>
    <row r="100" spans="2:25" ht="15" customHeight="1">
      <c r="B100" s="37" t="s">
        <v>35</v>
      </c>
      <c r="C100" s="55">
        <f>'Summary Information'!C10-'Adjusted EBITDA by Segment'!G20+SUM('Adjusted EBITDA by Segment'!G15:G19)</f>
        <v>468.99799999999999</v>
      </c>
      <c r="D100" s="55">
        <f>'Summary Information'!D10-'Adjusted EBITDA by Segment'!G52+SUM('Adjusted EBITDA by Segment'!G47:G51)</f>
        <v>461.12600000000009</v>
      </c>
      <c r="E100" s="55">
        <f>'Summary Information'!E10-'Adjusted EBITDA by Segment'!G84+SUM('Adjusted EBITDA by Segment'!G79:G83)</f>
        <v>509.90599999999978</v>
      </c>
      <c r="F100" s="55">
        <f>'Summary Information'!F10-'Adjusted EBITDA by Segment'!G116+SUM('Adjusted EBITDA by Segment'!G111:G115)</f>
        <v>504.01999999999987</v>
      </c>
      <c r="G100" s="40">
        <f>SUM(C100:F100)</f>
        <v>1944.0499999999997</v>
      </c>
      <c r="H100" s="55">
        <f>'Summary Information'!H10-'Adjusted EBITDA by Segment'!G180+SUM('Adjusted EBITDA by Segment'!G175:G179)</f>
        <v>554.26499999999999</v>
      </c>
      <c r="I100" s="55">
        <f>'Summary Information'!I10-'Adjusted EBITDA by Segment'!G212+SUM('Adjusted EBITDA by Segment'!G207:G211)</f>
        <v>556.31700000000001</v>
      </c>
      <c r="J100" s="55">
        <f>'Summary Information'!J10-'Adjusted EBITDA by Segment'!G244+SUM('Adjusted EBITDA by Segment'!G239:G243)</f>
        <v>593.64909999999998</v>
      </c>
      <c r="K100" s="55">
        <f>'Summary Information'!K10-'Adjusted EBITDA by Segment'!G276+SUM('Adjusted EBITDA by Segment'!G271:G275)</f>
        <v>583.43099999999993</v>
      </c>
      <c r="L100" s="40">
        <f>SUM(H100:K100)</f>
        <v>2287.6621</v>
      </c>
      <c r="M100" s="55">
        <f>'Summary Information'!M10-'Adjusted EBITDA by Segment'!G340+SUM('Adjusted EBITDA by Segment'!G335:G339)</f>
        <v>607.58600000000001</v>
      </c>
      <c r="N100" s="55">
        <f>'Summary Information'!N10-'Adjusted EBITDA by Segment'!$G372+SUM('Adjusted EBITDA by Segment'!$G367:$G371)</f>
        <v>643.06700000000001</v>
      </c>
      <c r="O100" s="55">
        <f>'Summary Information'!O10-'Adjusted EBITDA by Segment'!$G404+SUM('Adjusted EBITDA by Segment'!$G399:$G403)</f>
        <v>631.9699999999998</v>
      </c>
      <c r="P100" s="55">
        <f>'Summary Information'!P10-'Adjusted EBITDA by Segment'!$G437+SUM('Adjusted EBITDA by Segment'!$G432:$G436)</f>
        <v>631.23400000000015</v>
      </c>
      <c r="Q100" s="40">
        <f>SUM(M100:P100)</f>
        <v>2513.857</v>
      </c>
      <c r="R100" s="55">
        <f>'Summary Information'!R10-'Adjusted EBITDA by Segment'!G501+SUM('Adjusted EBITDA by Segment'!G496:G500)</f>
        <v>692.85699999999997</v>
      </c>
      <c r="S100" s="55">
        <f>'Summary Information'!S10-'Adjusted EBITDA by Segment'!G533+SUM('Adjusted EBITDA by Segment'!G528:G532)</f>
        <v>721.7589999999999</v>
      </c>
      <c r="T100" s="55">
        <f>'Summary Information'!T10-'Adjusted EBITDA by Segment'!G565+SUM('Adjusted EBITDA by Segment'!G560:G564)</f>
        <v>703.36800000000005</v>
      </c>
      <c r="U100" s="55">
        <f>'Summary Information'!U10-'Adjusted EBITDA by Segment'!G599+SUM('Adjusted EBITDA by Segment'!G594:G598)</f>
        <v>673.42988134000029</v>
      </c>
      <c r="V100" s="40">
        <f>SUM(R100:U100)</f>
        <v>2791.4138813400004</v>
      </c>
      <c r="W100" s="55">
        <f>'Summary Information'!W10-'Adjusted EBITDA by Segment'!G669+SUM('Adjusted EBITDA by Segment'!G664:G668)</f>
        <v>787.56349406999993</v>
      </c>
      <c r="X100" s="55">
        <f>'Summary Information'!X10-'Adjusted EBITDA by Segment'!G703+SUM('Adjusted EBITDA by Segment'!G698:G702)</f>
        <v>763.38800000000003</v>
      </c>
      <c r="Y100" s="55">
        <f>'Summary Information'!Y10-'Adjusted EBITDA by Segment'!G736+SUM('Adjusted EBITDA by Segment'!G731:H735)</f>
        <v>750.82100000000003</v>
      </c>
    </row>
    <row r="101" spans="2:25" ht="15" customHeight="1">
      <c r="B101" s="41" t="s">
        <v>3</v>
      </c>
      <c r="C101" s="174"/>
      <c r="D101" s="174"/>
      <c r="E101" s="174"/>
      <c r="F101" s="174"/>
      <c r="G101" s="56"/>
      <c r="H101" s="174"/>
      <c r="I101" s="174"/>
      <c r="J101" s="174"/>
      <c r="K101" s="174"/>
      <c r="L101" s="56"/>
      <c r="M101" s="174"/>
      <c r="N101" s="174"/>
      <c r="O101" s="174"/>
      <c r="P101" s="174"/>
      <c r="Q101" s="56"/>
      <c r="R101" s="174"/>
      <c r="S101" s="174"/>
      <c r="T101" s="174"/>
      <c r="U101" s="174"/>
      <c r="V101" s="56"/>
      <c r="W101" s="174"/>
      <c r="X101" s="174"/>
      <c r="Y101" s="174"/>
    </row>
    <row r="102" spans="2:25" ht="15" customHeight="1">
      <c r="B102" s="45" t="s">
        <v>103</v>
      </c>
      <c r="C102" s="17">
        <f>-'Adjusted EBITDA by Segment'!G15</f>
        <v>-64.667000000000002</v>
      </c>
      <c r="D102" s="17">
        <f>-'Adjusted EBITDA by Segment'!G47</f>
        <v>-53.079000000000008</v>
      </c>
      <c r="E102" s="17">
        <f>-'Adjusted EBITDA by Segment'!G79</f>
        <v>-59.333999999999996</v>
      </c>
      <c r="F102" s="17">
        <f>-'Adjusted EBITDA by Segment'!G111</f>
        <v>-67.455000000000013</v>
      </c>
      <c r="G102" s="51">
        <f t="shared" ref="G102:G107" si="269">SUM(C102:F102)</f>
        <v>-244.53500000000003</v>
      </c>
      <c r="H102" s="17">
        <f>-'Adjusted EBITDA by Segment'!G175</f>
        <v>-66.507000000000005</v>
      </c>
      <c r="I102" s="17">
        <f>-'Adjusted EBITDA by Segment'!G207</f>
        <v>-65.372</v>
      </c>
      <c r="J102" s="17">
        <f>-'Adjusted EBITDA by Segment'!G239</f>
        <v>-77.397000000000006</v>
      </c>
      <c r="K102" s="17">
        <f>-'Adjusted EBITDA by Segment'!G271</f>
        <v>-78.076999999999998</v>
      </c>
      <c r="L102" s="51">
        <f t="shared" ref="L102:L107" si="270">SUM(H102:K102)</f>
        <v>-287.35300000000001</v>
      </c>
      <c r="M102" s="17">
        <f>-'Adjusted EBITDA by Segment'!G335</f>
        <v>-73.697000000000003</v>
      </c>
      <c r="N102" s="17">
        <f>-'Adjusted EBITDA by Segment'!$G367</f>
        <v>-76.015000000000001</v>
      </c>
      <c r="O102" s="17">
        <f>-'Adjusted EBITDA by Segment'!G399</f>
        <v>-79.975999999999999</v>
      </c>
      <c r="P102" s="17">
        <f>-'Adjusted EBITDA by Segment'!G432</f>
        <v>-88.124000000000009</v>
      </c>
      <c r="Q102" s="51">
        <f t="shared" ref="Q102:Q107" si="271">SUM(M102:P102)</f>
        <v>-317.81200000000001</v>
      </c>
      <c r="R102" s="17">
        <f>-'Adjusted EBITDA by Segment'!G496</f>
        <v>-83.926000000000002</v>
      </c>
      <c r="S102" s="17">
        <f>-'Adjusted EBITDA by Segment'!G528</f>
        <v>-85.012999999999991</v>
      </c>
      <c r="T102" s="17">
        <f>-'Adjusted EBITDA by Segment'!G560</f>
        <v>-85.552000000000007</v>
      </c>
      <c r="U102" s="17">
        <f>-'Adjusted EBITDA by Segment'!G594</f>
        <v>-87.162999999999997</v>
      </c>
      <c r="V102" s="51">
        <f t="shared" ref="V102:V107" si="272">SUM(R102:U102)</f>
        <v>-341.654</v>
      </c>
      <c r="W102" s="17">
        <f>-'Adjusted EBITDA by Segment'!G664</f>
        <v>-84.919999999999973</v>
      </c>
      <c r="X102" s="17">
        <f>-'Adjusted EBITDA by Segment'!G698</f>
        <v>-86.593000000000004</v>
      </c>
      <c r="Y102" s="17">
        <f>-'Adjusted EBITDA by Segment'!G731</f>
        <v>-85.262</v>
      </c>
    </row>
    <row r="103" spans="2:25" ht="15" customHeight="1">
      <c r="B103" s="45" t="s">
        <v>102</v>
      </c>
      <c r="C103" s="17">
        <f>-'Adjusted EBITDA by Segment'!G18</f>
        <v>-11.172000000000001</v>
      </c>
      <c r="D103" s="17">
        <f>-'Adjusted EBITDA by Segment'!G50</f>
        <v>-10.878</v>
      </c>
      <c r="E103" s="17">
        <f>-'Adjusted EBITDA by Segment'!G82</f>
        <v>-9.5250000000000004</v>
      </c>
      <c r="F103" s="17">
        <f>-'Adjusted EBITDA by Segment'!G114</f>
        <v>-11.946</v>
      </c>
      <c r="G103" s="51">
        <f>SUM(C103:F103)</f>
        <v>-43.521000000000001</v>
      </c>
      <c r="H103" s="17">
        <f>-'Adjusted EBITDA by Segment'!G178</f>
        <v>-12.337</v>
      </c>
      <c r="I103" s="17">
        <f>-'Adjusted EBITDA by Segment'!G210</f>
        <v>-13.896000000000001</v>
      </c>
      <c r="J103" s="17">
        <f>-'Adjusted EBITDA by Segment'!G242</f>
        <v>-17.138999999999999</v>
      </c>
      <c r="K103" s="17">
        <f>-'Adjusted EBITDA by Segment'!G274</f>
        <v>-12.352</v>
      </c>
      <c r="L103" s="51">
        <f>SUM(H103:K103)</f>
        <v>-55.724000000000004</v>
      </c>
      <c r="M103" s="17">
        <f>-'Adjusted EBITDA by Segment'!G338</f>
        <v>-16.132000000000001</v>
      </c>
      <c r="N103" s="17">
        <f>-'Adjusted EBITDA by Segment'!$G370</f>
        <v>-16.161000000000001</v>
      </c>
      <c r="O103" s="17">
        <f>-'Adjusted EBITDA by Segment'!G402</f>
        <v>-18.004999999999999</v>
      </c>
      <c r="P103" s="17">
        <f>-'Adjusted EBITDA by Segment'!G435</f>
        <v>-17.113</v>
      </c>
      <c r="Q103" s="51">
        <f>SUM(M103:P103)</f>
        <v>-67.411000000000001</v>
      </c>
      <c r="R103" s="17">
        <f>-'Adjusted EBITDA by Segment'!G499</f>
        <v>-19.456</v>
      </c>
      <c r="S103" s="17">
        <f>-'Adjusted EBITDA by Segment'!G531</f>
        <v>-19.661000000000001</v>
      </c>
      <c r="T103" s="17">
        <f>-'Adjusted EBITDA by Segment'!G563</f>
        <v>-18.207000000000001</v>
      </c>
      <c r="U103" s="17">
        <f>-'Adjusted EBITDA by Segment'!G597</f>
        <v>-20.297999999999998</v>
      </c>
      <c r="V103" s="51">
        <f>SUM(R103:U103)</f>
        <v>-77.622</v>
      </c>
      <c r="W103" s="17">
        <f>-'Adjusted EBITDA by Segment'!G667</f>
        <v>-19.128</v>
      </c>
      <c r="X103" s="17">
        <f>-'Adjusted EBITDA by Segment'!G701</f>
        <v>-19.846</v>
      </c>
      <c r="Y103" s="17">
        <f>-'Adjusted EBITDA by Segment'!G734</f>
        <v>-20.850999999999999</v>
      </c>
    </row>
    <row r="104" spans="2:25" ht="15" customHeight="1">
      <c r="B104" s="45" t="s">
        <v>95</v>
      </c>
      <c r="C104" s="17">
        <f>-'Adjusted EBITDA by Segment'!G16</f>
        <v>0</v>
      </c>
      <c r="D104" s="17">
        <f>-'Adjusted EBITDA by Segment'!G48</f>
        <v>0</v>
      </c>
      <c r="E104" s="17">
        <f>-'Adjusted EBITDA by Segment'!G80</f>
        <v>0</v>
      </c>
      <c r="F104" s="17">
        <f>-'Adjusted EBITDA by Segment'!G112</f>
        <v>0</v>
      </c>
      <c r="G104" s="51">
        <f t="shared" si="269"/>
        <v>0</v>
      </c>
      <c r="H104" s="17">
        <f>-'Adjusted EBITDA by Segment'!G176</f>
        <v>0</v>
      </c>
      <c r="I104" s="17">
        <f>-'Adjusted EBITDA by Segment'!G208</f>
        <v>0</v>
      </c>
      <c r="J104" s="17">
        <f>-'Adjusted EBITDA by Segment'!G240</f>
        <v>0</v>
      </c>
      <c r="K104" s="17">
        <f>-'Adjusted EBITDA by Segment'!G272</f>
        <v>-12.66</v>
      </c>
      <c r="L104" s="51">
        <f t="shared" si="270"/>
        <v>-12.66</v>
      </c>
      <c r="M104" s="17">
        <f>-'Adjusted EBITDA by Segment'!G336</f>
        <v>0</v>
      </c>
      <c r="N104" s="17">
        <f>-'Adjusted EBITDA by Segment'!$G368</f>
        <v>-12.976000000000001</v>
      </c>
      <c r="O104" s="17">
        <f>-'Adjusted EBITDA by Segment'!G400</f>
        <v>0</v>
      </c>
      <c r="P104" s="17">
        <f>-'Adjusted EBITDA by Segment'!G433</f>
        <v>0.372</v>
      </c>
      <c r="Q104" s="51">
        <f t="shared" si="271"/>
        <v>-12.604000000000001</v>
      </c>
      <c r="R104" s="17">
        <f>-'Adjusted EBITDA by Segment'!G497</f>
        <v>0</v>
      </c>
      <c r="S104" s="17">
        <f>-'Adjusted EBITDA by Segment'!G529</f>
        <v>0</v>
      </c>
      <c r="T104" s="17">
        <f>-'Adjusted EBITDA by Segment'!G561</f>
        <v>0</v>
      </c>
      <c r="U104" s="17">
        <f>'Adjusted EBITDA by Segment'!G595</f>
        <v>0</v>
      </c>
      <c r="V104" s="51">
        <f t="shared" si="272"/>
        <v>0</v>
      </c>
      <c r="W104" s="17">
        <f>'Adjusted EBITDA by Segment'!G665</f>
        <v>0</v>
      </c>
      <c r="X104" s="17">
        <f>'Adjusted EBITDA by Segment'!G699</f>
        <v>0</v>
      </c>
      <c r="Y104" s="17">
        <f>'Adjusted EBITDA by Segment'!G732</f>
        <v>0</v>
      </c>
    </row>
    <row r="105" spans="2:25" ht="15" customHeight="1">
      <c r="B105" s="45" t="s">
        <v>97</v>
      </c>
      <c r="C105" s="17">
        <f>-'Adjusted EBITDA by Segment'!G17</f>
        <v>0</v>
      </c>
      <c r="D105" s="17">
        <f>-'Adjusted EBITDA by Segment'!G49</f>
        <v>0</v>
      </c>
      <c r="E105" s="17">
        <f>-'Adjusted EBITDA by Segment'!G81</f>
        <v>0</v>
      </c>
      <c r="F105" s="17">
        <f>-'Adjusted EBITDA by Segment'!G113</f>
        <v>0</v>
      </c>
      <c r="G105" s="51">
        <f>SUM(C105:F105)</f>
        <v>0</v>
      </c>
      <c r="H105" s="17">
        <f>-'Adjusted EBITDA by Segment'!G177</f>
        <v>0</v>
      </c>
      <c r="I105" s="17">
        <f>-'Adjusted EBITDA by Segment'!G209</f>
        <v>0</v>
      </c>
      <c r="J105" s="17">
        <f>-'Adjusted EBITDA by Segment'!G241</f>
        <v>0</v>
      </c>
      <c r="K105" s="17">
        <f>-'Adjusted EBITDA by Segment'!G273</f>
        <v>0</v>
      </c>
      <c r="L105" s="51">
        <f>SUM(H105:K105)</f>
        <v>0</v>
      </c>
      <c r="M105" s="17">
        <f>-'Adjusted EBITDA by Segment'!G337</f>
        <v>0</v>
      </c>
      <c r="N105" s="17">
        <f>-'Adjusted EBITDA by Segment'!$G369</f>
        <v>0</v>
      </c>
      <c r="O105" s="17">
        <f>-'Adjusted EBITDA by Segment'!G401</f>
        <v>0</v>
      </c>
      <c r="P105" s="17">
        <f>-'Adjusted EBITDA by Segment'!G434</f>
        <v>0</v>
      </c>
      <c r="Q105" s="51">
        <f>SUM(M105:P105)</f>
        <v>0</v>
      </c>
      <c r="R105" s="17">
        <f>-'Adjusted EBITDA by Segment'!G498</f>
        <v>0</v>
      </c>
      <c r="S105" s="17">
        <f>-'Adjusted EBITDA by Segment'!G530</f>
        <v>0</v>
      </c>
      <c r="T105" s="17">
        <f>-'Adjusted EBITDA by Segment'!G562</f>
        <v>0</v>
      </c>
      <c r="U105" s="17">
        <f>-'Adjusted EBITDA by Segment'!G596</f>
        <v>0</v>
      </c>
      <c r="V105" s="51">
        <f>SUM(R105:U105)</f>
        <v>0</v>
      </c>
      <c r="W105" s="17">
        <f>-'Adjusted EBITDA by Segment'!G666</f>
        <v>0</v>
      </c>
      <c r="X105" s="17">
        <f>-'Adjusted EBITDA by Segment'!G700</f>
        <v>0</v>
      </c>
      <c r="Y105" s="17">
        <f>-'Adjusted EBITDA by Segment'!G733</f>
        <v>0</v>
      </c>
    </row>
    <row r="106" spans="2:25" ht="15" customHeight="1">
      <c r="B106" s="45" t="s">
        <v>19</v>
      </c>
      <c r="C106" s="17">
        <f>-'Adjusted EBITDA by Segment'!G19</f>
        <v>-3.5329999999999999</v>
      </c>
      <c r="D106" s="17">
        <f>-'Adjusted EBITDA by Segment'!G51</f>
        <v>-2.9020000000000001</v>
      </c>
      <c r="E106" s="17">
        <f>-'Adjusted EBITDA by Segment'!G83</f>
        <v>-2.8530000000000002</v>
      </c>
      <c r="F106" s="17">
        <f>-'Adjusted EBITDA by Segment'!G115</f>
        <v>-2.63</v>
      </c>
      <c r="G106" s="51">
        <f t="shared" si="269"/>
        <v>-11.917999999999999</v>
      </c>
      <c r="H106" s="17">
        <f>-'Adjusted EBITDA by Segment'!G179</f>
        <v>-4.0739999999999998</v>
      </c>
      <c r="I106" s="17">
        <f>-'Adjusted EBITDA by Segment'!G211</f>
        <v>-5.0720000000000001</v>
      </c>
      <c r="J106" s="17">
        <f>-'Adjusted EBITDA by Segment'!G243</f>
        <v>-5.1130000000000004</v>
      </c>
      <c r="K106" s="17">
        <f>-'Adjusted EBITDA by Segment'!G275</f>
        <v>-4.9539999999999997</v>
      </c>
      <c r="L106" s="51">
        <f t="shared" si="270"/>
        <v>-19.213000000000001</v>
      </c>
      <c r="M106" s="17">
        <f>-'Adjusted EBITDA by Segment'!G339</f>
        <v>-3.181</v>
      </c>
      <c r="N106" s="17">
        <f>-'Adjusted EBITDA by Segment'!$G371</f>
        <v>-5.83</v>
      </c>
      <c r="O106" s="17">
        <f>-'Adjusted EBITDA by Segment'!G403</f>
        <v>-4.6150000000000002</v>
      </c>
      <c r="P106" s="17">
        <f>-'Adjusted EBITDA by Segment'!G436</f>
        <v>-4.1059999999999999</v>
      </c>
      <c r="Q106" s="51">
        <f t="shared" si="271"/>
        <v>-17.731999999999999</v>
      </c>
      <c r="R106" s="17">
        <f>-'Adjusted EBITDA by Segment'!G500</f>
        <v>-5.6859999999999999</v>
      </c>
      <c r="S106" s="17">
        <f>-'Adjusted EBITDA by Segment'!G532</f>
        <v>-6.3869999999999996</v>
      </c>
      <c r="T106" s="17">
        <f>-'Adjusted EBITDA by Segment'!G564</f>
        <v>-7.1120000000000001</v>
      </c>
      <c r="U106" s="17">
        <f>-'Adjusted EBITDA by Segment'!G598</f>
        <v>-7.407</v>
      </c>
      <c r="V106" s="51">
        <f t="shared" si="272"/>
        <v>-26.592000000000002</v>
      </c>
      <c r="W106" s="17">
        <f>-'Adjusted EBITDA by Segment'!G668</f>
        <v>-7.2439999999999998</v>
      </c>
      <c r="X106" s="17">
        <f>-'Adjusted EBITDA by Segment'!G702</f>
        <v>-7.3810000000000002</v>
      </c>
      <c r="Y106" s="17">
        <f>-'Adjusted EBITDA by Segment'!G735</f>
        <v>-6.9269999999999996</v>
      </c>
    </row>
    <row r="107" spans="2:25" ht="15" customHeight="1">
      <c r="B107" s="48" t="s">
        <v>34</v>
      </c>
      <c r="C107" s="58">
        <f>C100+SUM(C102:C106)</f>
        <v>389.62599999999998</v>
      </c>
      <c r="D107" s="58">
        <f>D100+SUM(D102:D106)</f>
        <v>394.26700000000005</v>
      </c>
      <c r="E107" s="58">
        <f>E100+SUM(E102:E106)</f>
        <v>438.19399999999979</v>
      </c>
      <c r="F107" s="58">
        <f>F100+SUM(F102:F106)</f>
        <v>421.98899999999986</v>
      </c>
      <c r="G107" s="57">
        <f t="shared" si="269"/>
        <v>1644.0759999999996</v>
      </c>
      <c r="H107" s="58">
        <f>H100+SUM(H102:H106)</f>
        <v>471.34699999999998</v>
      </c>
      <c r="I107" s="58">
        <f>I100+SUM(I102:I106)</f>
        <v>471.97699999999998</v>
      </c>
      <c r="J107" s="58">
        <f>J100+SUM(J102:J106)</f>
        <v>494.00009999999997</v>
      </c>
      <c r="K107" s="58">
        <f>K100+SUM(K102:K106)</f>
        <v>475.38799999999992</v>
      </c>
      <c r="L107" s="57">
        <f t="shared" si="270"/>
        <v>1912.7120999999997</v>
      </c>
      <c r="M107" s="58">
        <f>M100+SUM(M102:M106)</f>
        <v>514.57600000000002</v>
      </c>
      <c r="N107" s="58">
        <f>N100+SUM(N102:N106)</f>
        <v>532.08500000000004</v>
      </c>
      <c r="O107" s="58">
        <f t="shared" ref="O107:P107" si="273">O100+SUM(O102:O106)</f>
        <v>529.3739999999998</v>
      </c>
      <c r="P107" s="58">
        <f t="shared" si="273"/>
        <v>522.26300000000015</v>
      </c>
      <c r="Q107" s="57">
        <f t="shared" si="271"/>
        <v>2098.2979999999998</v>
      </c>
      <c r="R107" s="58">
        <f>R100+SUM(R102:R106)</f>
        <v>583.78899999999999</v>
      </c>
      <c r="S107" s="58">
        <f>S100+SUM(S102:S106)</f>
        <v>610.69799999999987</v>
      </c>
      <c r="T107" s="58">
        <f>T100+SUM(T102:T106)</f>
        <v>592.49700000000007</v>
      </c>
      <c r="U107" s="58">
        <f>U100+SUM(U102:U106)</f>
        <v>558.56188134000035</v>
      </c>
      <c r="V107" s="57">
        <f t="shared" si="272"/>
        <v>2345.5458813400001</v>
      </c>
      <c r="W107" s="58">
        <f>W100+SUM(W102:W106)</f>
        <v>676.27149407000002</v>
      </c>
      <c r="X107" s="58">
        <f>X100+SUM(X102:X106)</f>
        <v>649.56799999999998</v>
      </c>
      <c r="Y107" s="58">
        <f>Y100+SUM(Y102:Y106)</f>
        <v>637.78100000000006</v>
      </c>
    </row>
    <row r="108" spans="2:25" ht="15" customHeight="1">
      <c r="C108" s="54"/>
      <c r="D108" s="54"/>
      <c r="E108" s="54"/>
      <c r="F108" s="54"/>
      <c r="G108" s="54"/>
      <c r="H108" s="54"/>
      <c r="I108" s="54"/>
      <c r="J108" s="54"/>
      <c r="K108" s="30"/>
      <c r="L108" s="54"/>
      <c r="M108" s="54"/>
      <c r="N108" s="54"/>
      <c r="O108" s="54"/>
      <c r="P108" s="54"/>
      <c r="Q108" s="54"/>
      <c r="R108" s="54"/>
      <c r="S108" s="54"/>
      <c r="T108" s="54"/>
      <c r="U108" s="54"/>
      <c r="V108" s="54"/>
      <c r="W108" s="54"/>
      <c r="X108" s="30"/>
      <c r="Y108" s="30"/>
    </row>
    <row r="109" spans="2:25" ht="15" customHeight="1">
      <c r="C109" s="54"/>
      <c r="D109" s="54"/>
      <c r="E109" s="54"/>
      <c r="F109" s="54"/>
      <c r="G109" s="54"/>
      <c r="H109" s="54"/>
      <c r="I109" s="54"/>
      <c r="J109" s="54"/>
      <c r="K109" s="54"/>
      <c r="L109" s="54"/>
      <c r="M109" s="54"/>
      <c r="N109" s="54"/>
      <c r="O109" s="54"/>
      <c r="P109" s="54"/>
      <c r="Q109" s="54"/>
      <c r="R109" s="54"/>
      <c r="S109" s="54"/>
      <c r="T109" s="54"/>
      <c r="U109" s="54"/>
      <c r="V109" s="54"/>
      <c r="W109" s="54"/>
      <c r="X109" s="30"/>
      <c r="Y109" s="30"/>
    </row>
    <row r="110" spans="2:25" ht="15" customHeight="1">
      <c r="B110" s="53" t="s">
        <v>52</v>
      </c>
      <c r="C110" s="54"/>
      <c r="D110" s="54"/>
      <c r="E110" s="54"/>
      <c r="F110" s="54"/>
      <c r="G110" s="54"/>
      <c r="H110" s="54"/>
      <c r="I110" s="54"/>
      <c r="J110" s="54"/>
      <c r="K110" s="54"/>
      <c r="L110" s="54"/>
      <c r="M110" s="54"/>
      <c r="N110" s="54"/>
      <c r="O110" s="54"/>
      <c r="P110" s="54"/>
      <c r="Q110" s="54"/>
      <c r="R110" s="54"/>
      <c r="S110" s="54"/>
      <c r="T110" s="54"/>
      <c r="U110" s="54"/>
      <c r="V110" s="54"/>
      <c r="W110" s="54"/>
      <c r="X110" s="30"/>
      <c r="Y110" s="30"/>
    </row>
    <row r="111" spans="2:25" ht="15" customHeight="1">
      <c r="B111" s="37" t="s">
        <v>36</v>
      </c>
      <c r="C111" s="55">
        <f>'Adjusted EBITDA by Segment'!G12</f>
        <v>122.358</v>
      </c>
      <c r="D111" s="55">
        <f>'Adjusted EBITDA by Segment'!G44</f>
        <v>123.36</v>
      </c>
      <c r="E111" s="55">
        <f>'Adjusted EBITDA by Segment'!G76</f>
        <v>166.32400000000001</v>
      </c>
      <c r="F111" s="55">
        <f>'Adjusted EBITDA by Segment'!G108</f>
        <v>145.035</v>
      </c>
      <c r="G111" s="40">
        <f>SUM(C111:F111)</f>
        <v>557.077</v>
      </c>
      <c r="H111" s="55">
        <f>'Adjusted EBITDA by Segment'!G172</f>
        <v>133.85599999999999</v>
      </c>
      <c r="I111" s="55">
        <f>'Adjusted EBITDA by Segment'!G204</f>
        <v>146.88600000000002</v>
      </c>
      <c r="J111" s="55">
        <f>'Adjusted EBITDA by Segment'!G236</f>
        <v>155.18200000000002</v>
      </c>
      <c r="K111" s="55">
        <f>'Adjusted EBITDA by Segment'!G268</f>
        <v>190.22899999999998</v>
      </c>
      <c r="L111" s="40">
        <f>SUM(H111:K111)</f>
        <v>626.15300000000002</v>
      </c>
      <c r="M111" s="55">
        <f>'Adjusted EBITDA by Segment'!G332</f>
        <v>144.44100000000003</v>
      </c>
      <c r="N111" s="55">
        <f>'Adjusted EBITDA by Segment'!$G364</f>
        <v>146.85599999999999</v>
      </c>
      <c r="O111" s="55">
        <f>'Adjusted EBITDA by Segment'!G396</f>
        <v>91.84</v>
      </c>
      <c r="P111" s="55">
        <f>'Adjusted EBITDA by Segment'!G429</f>
        <v>126.93799999999999</v>
      </c>
      <c r="Q111" s="40">
        <f>SUM(M111:P111)</f>
        <v>510.07500000000005</v>
      </c>
      <c r="R111" s="55">
        <f>'Adjusted EBITDA by Segment'!G493</f>
        <v>130.11099999999999</v>
      </c>
      <c r="S111" s="55">
        <f>'Adjusted EBITDA by Segment'!G525</f>
        <v>123.78399999999999</v>
      </c>
      <c r="T111" s="55">
        <f>'Adjusted EBITDA by Segment'!G557</f>
        <v>130.15199999999999</v>
      </c>
      <c r="U111" s="55">
        <f>'Adjusted EBITDA by Segment'!G591</f>
        <v>129.47900000000001</v>
      </c>
      <c r="V111" s="40">
        <f>SUM(R111:U111)</f>
        <v>513.52599999999995</v>
      </c>
      <c r="W111" s="55">
        <f>'Adjusted EBITDA by Segment'!G661</f>
        <v>151.39099999999999</v>
      </c>
      <c r="X111" s="55">
        <f>'Adjusted EBITDA by Segment'!G695</f>
        <v>154.70499999999998</v>
      </c>
      <c r="Y111" s="55">
        <f>'Adjusted EBITDA by Segment'!G728</f>
        <v>119.91800000000001</v>
      </c>
    </row>
    <row r="112" spans="2:25" ht="15" customHeight="1">
      <c r="B112" s="41" t="s">
        <v>3</v>
      </c>
      <c r="C112" s="29"/>
      <c r="D112" s="29"/>
      <c r="E112" s="29"/>
      <c r="F112" s="29"/>
      <c r="G112" s="56"/>
      <c r="H112" s="29"/>
      <c r="I112" s="29"/>
      <c r="J112" s="29"/>
      <c r="K112" s="29"/>
      <c r="L112" s="56"/>
      <c r="M112" s="29"/>
      <c r="N112" s="29"/>
      <c r="O112" s="29"/>
      <c r="P112" s="29"/>
      <c r="Q112" s="56"/>
      <c r="R112" s="29"/>
      <c r="S112" s="29"/>
      <c r="T112" s="29"/>
      <c r="U112" s="29"/>
      <c r="V112" s="56"/>
      <c r="W112" s="29"/>
      <c r="X112" s="29"/>
      <c r="Y112" s="29"/>
    </row>
    <row r="113" spans="2:25" ht="15" customHeight="1">
      <c r="B113" s="45" t="s">
        <v>104</v>
      </c>
      <c r="C113" s="17">
        <f>-'Adjusted EBITDA by Segment'!G25</f>
        <v>-25.394000000000002</v>
      </c>
      <c r="D113" s="17">
        <f>-'Adjusted EBITDA by Segment'!G57</f>
        <v>-23.477</v>
      </c>
      <c r="E113" s="17">
        <f>-'Adjusted EBITDA by Segment'!G89</f>
        <v>-28.902999999999999</v>
      </c>
      <c r="F113" s="17">
        <f>-'Adjusted EBITDA by Segment'!G121</f>
        <v>-29.170999999999999</v>
      </c>
      <c r="G113" s="51">
        <f t="shared" ref="G113:G118" si="274">SUM(C113:F113)</f>
        <v>-106.94499999999999</v>
      </c>
      <c r="H113" s="17">
        <f>-'Adjusted EBITDA by Segment'!G185</f>
        <v>-29.776</v>
      </c>
      <c r="I113" s="17">
        <f>-'Adjusted EBITDA by Segment'!G217</f>
        <v>-33.070999999999998</v>
      </c>
      <c r="J113" s="17">
        <f>-'Adjusted EBITDA by Segment'!G249</f>
        <v>-31.833000000000002</v>
      </c>
      <c r="K113" s="17">
        <f>-'Adjusted EBITDA by Segment'!G281</f>
        <v>-31.952999999999999</v>
      </c>
      <c r="L113" s="51">
        <f t="shared" ref="L113:L118" si="275">SUM(H113:K113)</f>
        <v>-126.633</v>
      </c>
      <c r="M113" s="17">
        <f>-'Adjusted EBITDA by Segment'!G345</f>
        <v>-31.972999999999999</v>
      </c>
      <c r="N113" s="17">
        <f>-'Adjusted EBITDA by Segment'!$G377</f>
        <v>-17.001999999999999</v>
      </c>
      <c r="O113" s="17">
        <f>-'Adjusted EBITDA by Segment'!G409</f>
        <v>-17.065999999999999</v>
      </c>
      <c r="P113" s="17">
        <f>-'Adjusted EBITDA by Segment'!G442</f>
        <v>-17.018000000000001</v>
      </c>
      <c r="Q113" s="51">
        <f t="shared" ref="Q113:Q118" si="276">SUM(M113:P113)</f>
        <v>-83.058999999999997</v>
      </c>
      <c r="R113" s="17">
        <f>-'Adjusted EBITDA by Segment'!G506</f>
        <v>-17.95</v>
      </c>
      <c r="S113" s="17">
        <f>-'Adjusted EBITDA by Segment'!G538</f>
        <v>-17.93</v>
      </c>
      <c r="T113" s="17">
        <f>-'Adjusted EBITDA by Segment'!G570</f>
        <v>-17.18</v>
      </c>
      <c r="U113" s="17">
        <f>-'Adjusted EBITDA by Segment'!G604</f>
        <v>-18.63</v>
      </c>
      <c r="V113" s="51">
        <f t="shared" ref="V113:V118" si="277">SUM(R113:U113)</f>
        <v>-71.69</v>
      </c>
      <c r="W113" s="17">
        <f>-'Adjusted EBITDA by Segment'!G674</f>
        <v>-18.523</v>
      </c>
      <c r="X113" s="17">
        <f>-'Adjusted EBITDA by Segment'!G708</f>
        <v>-18.253999999999998</v>
      </c>
      <c r="Y113" s="17">
        <f>-'Adjusted EBITDA by Segment'!G741</f>
        <v>-18.353000000000002</v>
      </c>
    </row>
    <row r="114" spans="2:25" ht="15" customHeight="1">
      <c r="B114" s="45" t="s">
        <v>95</v>
      </c>
      <c r="C114" s="17">
        <f>-'Adjusted EBITDA by Segment'!G26</f>
        <v>0</v>
      </c>
      <c r="D114" s="17">
        <f>-'Adjusted EBITDA by Segment'!G58</f>
        <v>0</v>
      </c>
      <c r="E114" s="17">
        <f>-'Adjusted EBITDA by Segment'!G90</f>
        <v>-8.8879999999999999</v>
      </c>
      <c r="F114" s="17">
        <f>-'Adjusted EBITDA by Segment'!G122</f>
        <v>-0.36799999999999999</v>
      </c>
      <c r="G114" s="51">
        <f t="shared" si="274"/>
        <v>-9.2560000000000002</v>
      </c>
      <c r="H114" s="17">
        <f>-'Adjusted EBITDA by Segment'!G186</f>
        <v>-0.124</v>
      </c>
      <c r="I114" s="17">
        <f>-'Adjusted EBITDA by Segment'!G218</f>
        <v>-1.1160000000000001</v>
      </c>
      <c r="J114" s="17">
        <f>-'Adjusted EBITDA by Segment'!G250</f>
        <v>-0.58299999999999996</v>
      </c>
      <c r="K114" s="17">
        <f>-'Adjusted EBITDA by Segment'!G282</f>
        <v>-3.8029999999999999</v>
      </c>
      <c r="L114" s="51">
        <f t="shared" si="275"/>
        <v>-5.6260000000000003</v>
      </c>
      <c r="M114" s="17">
        <f>-'Adjusted EBITDA by Segment'!G346</f>
        <v>0</v>
      </c>
      <c r="N114" s="17">
        <f>-'Adjusted EBITDA by Segment'!$G378</f>
        <v>-12.327999999999999</v>
      </c>
      <c r="O114" s="17">
        <f>-'Adjusted EBITDA by Segment'!G410</f>
        <v>0</v>
      </c>
      <c r="P114" s="17">
        <f>-'Adjusted EBITDA by Segment'!G443</f>
        <v>0.95699999999999996</v>
      </c>
      <c r="Q114" s="51">
        <f t="shared" si="276"/>
        <v>-11.370999999999999</v>
      </c>
      <c r="R114" s="17">
        <f>-'Adjusted EBITDA by Segment'!G507</f>
        <v>0</v>
      </c>
      <c r="S114" s="17">
        <f>-'Adjusted EBITDA by Segment'!G539</f>
        <v>0</v>
      </c>
      <c r="T114" s="17">
        <f>-'Adjusted EBITDA by Segment'!G571</f>
        <v>0</v>
      </c>
      <c r="U114" s="17">
        <f>-'Adjusted EBITDA by Segment'!G605</f>
        <v>0</v>
      </c>
      <c r="V114" s="51">
        <f t="shared" si="277"/>
        <v>0</v>
      </c>
      <c r="W114" s="17">
        <f>-'Adjusted EBITDA by Segment'!G675</f>
        <v>7.2759576141834261E-15</v>
      </c>
      <c r="X114" s="17">
        <f>-'Adjusted EBITDA by Segment'!G709</f>
        <v>7.2759576141834261E-15</v>
      </c>
      <c r="Y114" s="17">
        <f>-'Adjusted EBITDA by Segment'!G732</f>
        <v>0</v>
      </c>
    </row>
    <row r="115" spans="2:25" ht="15" customHeight="1">
      <c r="B115" s="45" t="s">
        <v>96</v>
      </c>
      <c r="C115" s="17">
        <f>-'Adjusted EBITDA by Segment'!G27</f>
        <v>-1.8109999999999999</v>
      </c>
      <c r="D115" s="17">
        <f>-'Adjusted EBITDA by Segment'!G59</f>
        <v>-2.0529999999999999</v>
      </c>
      <c r="E115" s="17">
        <f>-'Adjusted EBITDA by Segment'!G91</f>
        <v>-9.35</v>
      </c>
      <c r="F115" s="17">
        <f>-'Adjusted EBITDA by Segment'!G123</f>
        <v>-1.2230000000000001</v>
      </c>
      <c r="G115" s="51">
        <f>SUM(C115:F115)</f>
        <v>-14.436999999999999</v>
      </c>
      <c r="H115" s="17">
        <f>-'Adjusted EBITDA by Segment'!G187</f>
        <v>-0.108</v>
      </c>
      <c r="I115" s="17">
        <f>-'Adjusted EBITDA by Segment'!G219</f>
        <v>-0.51600000000000001</v>
      </c>
      <c r="J115" s="17">
        <f>-'Adjusted EBITDA by Segment'!G251</f>
        <v>-0.09</v>
      </c>
      <c r="K115" s="17">
        <f>-'Adjusted EBITDA by Segment'!G283</f>
        <v>-6.5000000000000002E-2</v>
      </c>
      <c r="L115" s="51">
        <f>SUM(H115:K115)</f>
        <v>-0.77899999999999991</v>
      </c>
      <c r="M115" s="17">
        <f>-'Adjusted EBITDA by Segment'!G347</f>
        <v>0</v>
      </c>
      <c r="N115" s="17">
        <f>-'Adjusted EBITDA by Segment'!$G379</f>
        <v>0</v>
      </c>
      <c r="O115" s="17">
        <f>-'Adjusted EBITDA by Segment'!G411</f>
        <v>0</v>
      </c>
      <c r="P115" s="17">
        <f>-'Adjusted EBITDA by Segment'!G444</f>
        <v>0</v>
      </c>
      <c r="Q115" s="51">
        <f>SUM(M115:P115)</f>
        <v>0</v>
      </c>
      <c r="R115" s="17">
        <f>-'Adjusted EBITDA by Segment'!G508</f>
        <v>0</v>
      </c>
      <c r="S115" s="17">
        <f>-'Adjusted EBITDA by Segment'!G540</f>
        <v>0</v>
      </c>
      <c r="T115" s="17">
        <f>-'Adjusted EBITDA by Segment'!G572</f>
        <v>0</v>
      </c>
      <c r="U115" s="17">
        <f>-'Adjusted EBITDA by Segment'!G606</f>
        <v>-3.266</v>
      </c>
      <c r="V115" s="51">
        <f>SUM(R115:U115)</f>
        <v>-3.266</v>
      </c>
      <c r="W115" s="17">
        <f>-'Adjusted EBITDA by Segment'!G676</f>
        <v>-11.706</v>
      </c>
      <c r="X115" s="17">
        <f>-'Adjusted EBITDA by Segment'!G710</f>
        <v>-8.9350000000000005</v>
      </c>
      <c r="Y115" s="17">
        <f>-'Adjusted EBITDA by Segment'!G743</f>
        <v>-9.6959999999999997</v>
      </c>
    </row>
    <row r="116" spans="2:25" ht="15" customHeight="1">
      <c r="B116" s="45" t="s">
        <v>97</v>
      </c>
      <c r="C116" s="17">
        <f>-'Adjusted EBITDA by Segment'!G28</f>
        <v>-3.4359999999999999</v>
      </c>
      <c r="D116" s="17">
        <f>-'Adjusted EBITDA by Segment'!G60</f>
        <v>-2.0430000000000001</v>
      </c>
      <c r="E116" s="17">
        <f>-'Adjusted EBITDA by Segment'!G92</f>
        <v>-9.3179999999999996</v>
      </c>
      <c r="F116" s="17">
        <f>-'Adjusted EBITDA by Segment'!G124</f>
        <v>-1.9119999999999999</v>
      </c>
      <c r="G116" s="51">
        <f>SUM(C116:F116)</f>
        <v>-16.709</v>
      </c>
      <c r="H116" s="17">
        <f>-'Adjusted EBITDA by Segment'!G188</f>
        <v>3.8460000000000001</v>
      </c>
      <c r="I116" s="17">
        <f>-'Adjusted EBITDA by Segment'!G220</f>
        <v>-1.901</v>
      </c>
      <c r="J116" s="17">
        <f>-'Adjusted EBITDA by Segment'!G252</f>
        <v>-7.0339999999999998</v>
      </c>
      <c r="K116" s="17">
        <f>-'Adjusted EBITDA by Segment'!G284</f>
        <v>-41.905999999999999</v>
      </c>
      <c r="L116" s="51">
        <f>SUM(H116:K116)</f>
        <v>-46.994999999999997</v>
      </c>
      <c r="M116" s="17">
        <f>-'Adjusted EBITDA by Segment'!G348</f>
        <v>-3.5009999999999999</v>
      </c>
      <c r="N116" s="17">
        <f>-'Adjusted EBITDA by Segment'!$G380</f>
        <v>-0.95799999999999996</v>
      </c>
      <c r="O116" s="17">
        <f>-'Adjusted EBITDA by Segment'!G412</f>
        <v>40.929000000000002</v>
      </c>
      <c r="P116" s="17">
        <f>-'Adjusted EBITDA by Segment'!G445</f>
        <v>-0.96299999999999997</v>
      </c>
      <c r="Q116" s="51">
        <f>SUM(M116:P116)</f>
        <v>35.506999999999998</v>
      </c>
      <c r="R116" s="17">
        <f>-'Adjusted EBITDA by Segment'!G509</f>
        <v>-0.82799999999999996</v>
      </c>
      <c r="S116" s="17">
        <f>-'Adjusted EBITDA by Segment'!G541</f>
        <v>-1.02</v>
      </c>
      <c r="T116" s="17">
        <f>-'Adjusted EBITDA by Segment'!G573</f>
        <v>-5.2249999999999996</v>
      </c>
      <c r="U116" s="17">
        <f>-'Adjusted EBITDA by Segment'!G607</f>
        <v>-1.25</v>
      </c>
      <c r="V116" s="51">
        <f>SUM(R116:U116)</f>
        <v>-8.3230000000000004</v>
      </c>
      <c r="W116" s="17">
        <f>-'Adjusted EBITDA by Segment'!G677</f>
        <v>-1.4379999999999999</v>
      </c>
      <c r="X116" s="17">
        <f>-'Adjusted EBITDA by Segment'!G711</f>
        <v>-1.3859999999999999</v>
      </c>
      <c r="Y116" s="17">
        <f>-'Adjusted EBITDA by Segment'!G744</f>
        <v>24.178999999999998</v>
      </c>
    </row>
    <row r="117" spans="2:25" ht="15" customHeight="1">
      <c r="B117" s="45" t="s">
        <v>19</v>
      </c>
      <c r="C117" s="17">
        <f>-'Adjusted EBITDA by Segment'!G29</f>
        <v>-5.2610000000000001</v>
      </c>
      <c r="D117" s="17">
        <f>-'Adjusted EBITDA by Segment'!G61</f>
        <v>-4.4279999999999999</v>
      </c>
      <c r="E117" s="17">
        <f>-'Adjusted EBITDA by Segment'!G93</f>
        <v>-4.351</v>
      </c>
      <c r="F117" s="17">
        <f>-'Adjusted EBITDA by Segment'!G125</f>
        <v>-4.0129999999999999</v>
      </c>
      <c r="G117" s="51">
        <f t="shared" si="274"/>
        <v>-18.052999999999997</v>
      </c>
      <c r="H117" s="17">
        <f>-'Adjusted EBITDA by Segment'!G189</f>
        <v>-6.2149999999999999</v>
      </c>
      <c r="I117" s="17">
        <f>-'Adjusted EBITDA by Segment'!G221</f>
        <v>-7.7380000000000004</v>
      </c>
      <c r="J117" s="17">
        <f>-'Adjusted EBITDA by Segment'!G253</f>
        <v>-7.8</v>
      </c>
      <c r="K117" s="17">
        <f>-'Adjusted EBITDA by Segment'!G285</f>
        <v>-7.5579999999999998</v>
      </c>
      <c r="L117" s="51">
        <f t="shared" si="275"/>
        <v>-29.311</v>
      </c>
      <c r="M117" s="17">
        <f>-'Adjusted EBITDA by Segment'!G349</f>
        <v>-4.8529999999999998</v>
      </c>
      <c r="N117" s="17">
        <f>-'Adjusted EBITDA by Segment'!$G381</f>
        <v>-8.8940000000000001</v>
      </c>
      <c r="O117" s="17">
        <f>-'Adjusted EBITDA by Segment'!G413</f>
        <v>-7.04</v>
      </c>
      <c r="P117" s="17">
        <f>-'Adjusted EBITDA by Segment'!G446</f>
        <v>-6.17</v>
      </c>
      <c r="Q117" s="51">
        <f t="shared" si="276"/>
        <v>-26.957000000000001</v>
      </c>
      <c r="R117" s="17">
        <f>-'Adjusted EBITDA by Segment'!G510</f>
        <v>-6.92</v>
      </c>
      <c r="S117" s="17">
        <f>-'Adjusted EBITDA by Segment'!G542</f>
        <v>-7.2069999999999999</v>
      </c>
      <c r="T117" s="17">
        <f>-'Adjusted EBITDA by Segment'!G574</f>
        <v>-8.1329999999999991</v>
      </c>
      <c r="U117" s="17">
        <f>-'Adjusted EBITDA by Segment'!G608</f>
        <v>-8.4109999999999996</v>
      </c>
      <c r="V117" s="51">
        <f t="shared" si="277"/>
        <v>-30.670999999999999</v>
      </c>
      <c r="W117" s="17">
        <f>-'Adjusted EBITDA by Segment'!G678</f>
        <v>-8.4499999999999993</v>
      </c>
      <c r="X117" s="17">
        <f>-'Adjusted EBITDA by Segment'!G712</f>
        <v>-10.914</v>
      </c>
      <c r="Y117" s="17">
        <f>-'Adjusted EBITDA by Segment'!G745</f>
        <v>-10.167</v>
      </c>
    </row>
    <row r="118" spans="2:25" ht="15" customHeight="1">
      <c r="B118" s="48" t="s">
        <v>37</v>
      </c>
      <c r="C118" s="58">
        <f>C111+SUM(C113:C117)</f>
        <v>86.456000000000003</v>
      </c>
      <c r="D118" s="58">
        <f>D111+SUM(D113:D117)</f>
        <v>91.359000000000009</v>
      </c>
      <c r="E118" s="58">
        <f>E111+SUM(E113:E117)</f>
        <v>105.51400000000001</v>
      </c>
      <c r="F118" s="58">
        <f>F111+SUM(F113:F117)</f>
        <v>108.348</v>
      </c>
      <c r="G118" s="57">
        <f t="shared" si="274"/>
        <v>391.67700000000002</v>
      </c>
      <c r="H118" s="58">
        <f>H111+SUM(H113:H117)</f>
        <v>101.479</v>
      </c>
      <c r="I118" s="58">
        <f>I111+SUM(I113:I117)</f>
        <v>102.54400000000003</v>
      </c>
      <c r="J118" s="58">
        <f>J111+SUM(J113:J117)</f>
        <v>107.84200000000001</v>
      </c>
      <c r="K118" s="58">
        <f>K111+SUM(K113:K117)</f>
        <v>104.94399999999999</v>
      </c>
      <c r="L118" s="57">
        <f t="shared" si="275"/>
        <v>416.80899999999997</v>
      </c>
      <c r="M118" s="58">
        <f>M111+SUM(M113:M117)</f>
        <v>104.11400000000003</v>
      </c>
      <c r="N118" s="58">
        <f>N111+SUM(N113:N117)</f>
        <v>107.67400000000001</v>
      </c>
      <c r="O118" s="58">
        <f>O111+SUM(O113:O117)</f>
        <v>108.66300000000001</v>
      </c>
      <c r="P118" s="58">
        <f>P111+SUM(P113:P117)</f>
        <v>103.74399999999999</v>
      </c>
      <c r="Q118" s="57">
        <f t="shared" si="276"/>
        <v>424.19499999999999</v>
      </c>
      <c r="R118" s="58">
        <f>R111+SUM(R113:R117)</f>
        <v>104.41299999999998</v>
      </c>
      <c r="S118" s="58">
        <f>S111+SUM(S113:S117)</f>
        <v>97.626999999999995</v>
      </c>
      <c r="T118" s="58">
        <f>T111+SUM(T113:T117)</f>
        <v>99.61399999999999</v>
      </c>
      <c r="U118" s="58">
        <f>U111+SUM(U113:U117)</f>
        <v>97.922000000000011</v>
      </c>
      <c r="V118" s="57">
        <f t="shared" si="277"/>
        <v>399.57599999999996</v>
      </c>
      <c r="W118" s="58">
        <f>W111+SUM(W113:W117)</f>
        <v>111.274</v>
      </c>
      <c r="X118" s="58">
        <f>X111+SUM(X113:X117)</f>
        <v>115.21599999999999</v>
      </c>
      <c r="Y118" s="58">
        <f>Y111+SUM(Y113:Y117)</f>
        <v>105.881</v>
      </c>
    </row>
    <row r="119" spans="2:25" ht="15" customHeight="1">
      <c r="C119" s="26"/>
      <c r="D119" s="26"/>
      <c r="E119" s="26"/>
      <c r="F119" s="26"/>
      <c r="G119" s="26"/>
      <c r="H119" s="26"/>
      <c r="I119" s="26"/>
      <c r="J119" s="26"/>
      <c r="K119" s="26"/>
      <c r="L119" s="26"/>
      <c r="M119" s="26"/>
      <c r="N119" s="26"/>
      <c r="O119" s="26"/>
      <c r="P119" s="26"/>
      <c r="Q119" s="26"/>
      <c r="R119" s="26"/>
      <c r="S119" s="26"/>
      <c r="T119" s="26"/>
      <c r="U119" s="26"/>
      <c r="V119" s="26"/>
      <c r="W119" s="26"/>
      <c r="X119" s="27"/>
      <c r="Y119" s="27"/>
    </row>
    <row r="120" spans="2:25" ht="15" customHeight="1">
      <c r="C120" s="54"/>
      <c r="D120" s="54"/>
      <c r="E120" s="54"/>
      <c r="F120" s="54"/>
      <c r="G120" s="54"/>
      <c r="H120" s="54"/>
      <c r="I120" s="54"/>
      <c r="J120" s="54"/>
      <c r="K120" s="54"/>
      <c r="L120" s="54"/>
      <c r="M120" s="54"/>
      <c r="N120" s="54"/>
      <c r="O120" s="54"/>
      <c r="P120" s="54"/>
      <c r="Q120" s="54"/>
      <c r="R120" s="54"/>
      <c r="S120" s="54"/>
      <c r="T120" s="54"/>
      <c r="U120" s="54"/>
      <c r="V120" s="54"/>
      <c r="W120" s="54"/>
      <c r="X120" s="30"/>
      <c r="Y120" s="30"/>
    </row>
    <row r="121" spans="2:25" ht="15" customHeight="1">
      <c r="B121" s="12" t="s">
        <v>51</v>
      </c>
      <c r="C121" s="54"/>
      <c r="D121" s="54"/>
      <c r="E121" s="54"/>
      <c r="F121" s="54"/>
      <c r="G121" s="54"/>
      <c r="H121" s="54"/>
      <c r="I121" s="54"/>
      <c r="J121" s="54"/>
      <c r="K121" s="54"/>
      <c r="L121" s="54"/>
      <c r="M121" s="54"/>
      <c r="N121" s="54"/>
      <c r="O121" s="54"/>
      <c r="P121" s="54"/>
      <c r="Q121" s="54"/>
      <c r="R121" s="54"/>
      <c r="S121" s="54"/>
      <c r="T121" s="54"/>
      <c r="U121" s="54"/>
      <c r="V121" s="54"/>
      <c r="W121" s="54"/>
      <c r="X121" s="30"/>
      <c r="Y121" s="30"/>
    </row>
    <row r="122" spans="2:25" ht="15" customHeight="1">
      <c r="B122" s="37" t="s">
        <v>50</v>
      </c>
      <c r="C122" s="55">
        <f>'Adjusted EBITDA by Segment'!G22</f>
        <v>8.5190000000000001</v>
      </c>
      <c r="D122" s="55">
        <f>'Adjusted EBITDA by Segment'!G54</f>
        <v>5.3070000000000004</v>
      </c>
      <c r="E122" s="55">
        <f>'Adjusted EBITDA by Segment'!G86</f>
        <v>0.372</v>
      </c>
      <c r="F122" s="55">
        <f>'Adjusted EBITDA by Segment'!G118</f>
        <v>0.64400000000000002</v>
      </c>
      <c r="G122" s="40">
        <f>SUM(C122:F122)</f>
        <v>14.842000000000001</v>
      </c>
      <c r="H122" s="55">
        <f>'Adjusted EBITDA by Segment'!G182</f>
        <v>0.76300000000000001</v>
      </c>
      <c r="I122" s="55">
        <f>'Adjusted EBITDA by Segment'!G214</f>
        <v>0.76300000000000001</v>
      </c>
      <c r="J122" s="55">
        <f>'Adjusted EBITDA by Segment'!$G246</f>
        <v>0.71799999999999997</v>
      </c>
      <c r="K122" s="55">
        <f>'Adjusted EBITDA by Segment'!$G278</f>
        <v>0.53600000000000003</v>
      </c>
      <c r="L122" s="40">
        <f>SUM(H122:K122)</f>
        <v>2.78</v>
      </c>
      <c r="M122" s="55">
        <f>'Adjusted EBITDA by Segment'!G342</f>
        <v>0.89800000000000002</v>
      </c>
      <c r="N122" s="55">
        <f>'Adjusted EBITDA by Segment'!$G374</f>
        <v>0.51300000000000001</v>
      </c>
      <c r="O122" s="55">
        <f>'Adjusted EBITDA by Segment'!G406</f>
        <v>0.35699999999999998</v>
      </c>
      <c r="P122" s="55">
        <f>'Adjusted EBITDA by Segment'!G439</f>
        <v>0.81200000000000006</v>
      </c>
      <c r="Q122" s="40">
        <f>SUM(M122:P122)</f>
        <v>2.58</v>
      </c>
      <c r="R122" s="55">
        <f>'Adjusted EBITDA by Segment'!G503</f>
        <v>1.171</v>
      </c>
      <c r="S122" s="55">
        <f>'Adjusted EBITDA by Segment'!G535</f>
        <v>0.95099999999999996</v>
      </c>
      <c r="T122" s="55">
        <f>'Adjusted EBITDA by Segment'!G567</f>
        <v>0.33300000000000002</v>
      </c>
      <c r="U122" s="55">
        <f>'Adjusted EBITDA by Segment'!G601</f>
        <v>0.10100000000000001</v>
      </c>
      <c r="V122" s="40">
        <f>SUM(R122:U122)</f>
        <v>2.556</v>
      </c>
      <c r="W122" s="55">
        <f>'Adjusted EBITDA by Segment'!G671</f>
        <v>0.53300000000000003</v>
      </c>
      <c r="X122" s="55">
        <f>'Adjusted EBITDA by Segment'!G705</f>
        <v>0.41299999999999998</v>
      </c>
      <c r="Y122" s="55">
        <f>'Adjusted EBITDA by Segment'!G738</f>
        <v>1.0269999999999999</v>
      </c>
    </row>
    <row r="123" spans="2:25" ht="15" customHeight="1">
      <c r="B123" s="41" t="s">
        <v>3</v>
      </c>
      <c r="C123" s="175"/>
      <c r="D123" s="175"/>
      <c r="E123" s="175"/>
      <c r="F123" s="175"/>
      <c r="G123" s="51"/>
      <c r="H123" s="175"/>
      <c r="I123" s="175"/>
      <c r="J123" s="175"/>
      <c r="K123" s="175"/>
      <c r="L123" s="51"/>
      <c r="M123" s="175"/>
      <c r="N123" s="175"/>
      <c r="O123" s="175"/>
      <c r="P123" s="175"/>
      <c r="Q123" s="51"/>
      <c r="R123" s="175"/>
      <c r="S123" s="175"/>
      <c r="T123" s="175"/>
      <c r="U123" s="175"/>
      <c r="V123" s="51"/>
      <c r="W123" s="175"/>
      <c r="X123" s="175"/>
      <c r="Y123" s="175"/>
    </row>
    <row r="124" spans="2:25" ht="15" customHeight="1">
      <c r="B124" s="59" t="s">
        <v>105</v>
      </c>
      <c r="C124" s="17">
        <f>'Adjusted EBITDA by Segment'!G23</f>
        <v>0.80100000000000005</v>
      </c>
      <c r="D124" s="17">
        <f>'Adjusted EBITDA by Segment'!G55</f>
        <v>0.80100000000000005</v>
      </c>
      <c r="E124" s="17">
        <f>'Adjusted EBITDA by Segment'!G87</f>
        <v>0</v>
      </c>
      <c r="F124" s="17">
        <f>'Adjusted EBITDA by Segment'!G119</f>
        <v>0</v>
      </c>
      <c r="G124" s="51">
        <f>SUM(C124:F124)</f>
        <v>1.6020000000000001</v>
      </c>
      <c r="H124" s="17">
        <f>'Adjusted EBITDA by Segment'!G183</f>
        <v>0</v>
      </c>
      <c r="I124" s="175">
        <f>'Adjusted EBITDA by Segment'!G215</f>
        <v>0</v>
      </c>
      <c r="J124" s="175">
        <f>'Adjusted EBITDA by Segment'!$G247</f>
        <v>0</v>
      </c>
      <c r="K124" s="175">
        <f>'Adjusted EBITDA by Segment'!$G279</f>
        <v>0</v>
      </c>
      <c r="L124" s="51">
        <f>SUM(H124:K124)</f>
        <v>0</v>
      </c>
      <c r="M124" s="17">
        <f>'Adjusted EBITDA by Segment'!G343</f>
        <v>0</v>
      </c>
      <c r="N124" s="175">
        <f>'Adjusted EBITDA by Segment'!$G375</f>
        <v>0</v>
      </c>
      <c r="O124" s="17">
        <f>'Adjusted EBITDA by Segment'!G407</f>
        <v>0</v>
      </c>
      <c r="P124" s="17">
        <f>'Adjusted EBITDA by Segment'!G440</f>
        <v>0</v>
      </c>
      <c r="Q124" s="51">
        <f>SUM(M124:P124)</f>
        <v>0</v>
      </c>
      <c r="R124" s="17">
        <f>'Adjusted EBITDA by Segment'!G504</f>
        <v>0</v>
      </c>
      <c r="S124" s="175">
        <f>'Adjusted EBITDA by Segment'!G536</f>
        <v>0</v>
      </c>
      <c r="T124" s="175">
        <f>'Adjusted EBITDA by Segment'!G568</f>
        <v>0</v>
      </c>
      <c r="U124" s="175">
        <f>'Adjusted EBITDA by Segment'!G602</f>
        <v>0</v>
      </c>
      <c r="V124" s="51">
        <f>SUM(R124:U124)</f>
        <v>0</v>
      </c>
      <c r="W124" s="175">
        <f>'Adjusted EBITDA by Segment'!G672</f>
        <v>0</v>
      </c>
      <c r="X124" s="175">
        <f>'Adjusted EBITDA by Segment'!G706</f>
        <v>0</v>
      </c>
      <c r="Y124" s="175">
        <f>'Adjusted EBITDA by Segment'!G739</f>
        <v>0</v>
      </c>
    </row>
    <row r="125" spans="2:25" ht="15" customHeight="1">
      <c r="B125" s="48" t="s">
        <v>20</v>
      </c>
      <c r="C125" s="58">
        <f>SUM(C122,C124)</f>
        <v>9.32</v>
      </c>
      <c r="D125" s="58">
        <f>SUM(D122,D124)</f>
        <v>6.1080000000000005</v>
      </c>
      <c r="E125" s="58">
        <f>SUM(E122,E124)</f>
        <v>0.372</v>
      </c>
      <c r="F125" s="58">
        <f>SUM(F122,F124)</f>
        <v>0.64400000000000002</v>
      </c>
      <c r="G125" s="57">
        <f>SUM(C125:F125)</f>
        <v>16.443999999999999</v>
      </c>
      <c r="H125" s="58">
        <f>SUM(H122,H124)</f>
        <v>0.76300000000000001</v>
      </c>
      <c r="I125" s="58">
        <f>SUM(I122,I124)</f>
        <v>0.76300000000000001</v>
      </c>
      <c r="J125" s="58">
        <f>SUM(J122,J124)</f>
        <v>0.71799999999999997</v>
      </c>
      <c r="K125" s="58">
        <f>SUM(K122,K124)</f>
        <v>0.53600000000000003</v>
      </c>
      <c r="L125" s="57">
        <f>SUM(H125:K125)</f>
        <v>2.78</v>
      </c>
      <c r="M125" s="58">
        <f>SUM(M122,M124)</f>
        <v>0.89800000000000002</v>
      </c>
      <c r="N125" s="58">
        <f>SUM(N122,N124)</f>
        <v>0.51300000000000001</v>
      </c>
      <c r="O125" s="58">
        <f t="shared" ref="O125:P125" si="278">SUM(O122,O124)</f>
        <v>0.35699999999999998</v>
      </c>
      <c r="P125" s="58">
        <f t="shared" si="278"/>
        <v>0.81200000000000006</v>
      </c>
      <c r="Q125" s="57">
        <f>SUM(M125:P125)</f>
        <v>2.58</v>
      </c>
      <c r="R125" s="58">
        <f>SUM(R122,R124)</f>
        <v>1.171</v>
      </c>
      <c r="S125" s="58">
        <f>SUM(S122,S124)</f>
        <v>0.95099999999999996</v>
      </c>
      <c r="T125" s="58">
        <f>SUM(T122,T124)</f>
        <v>0.33300000000000002</v>
      </c>
      <c r="U125" s="58">
        <f>SUM(U122,U124)</f>
        <v>0.10100000000000001</v>
      </c>
      <c r="V125" s="57">
        <f>SUM(R125:U125)</f>
        <v>2.556</v>
      </c>
      <c r="W125" s="58">
        <f>SUM(W122,W124)</f>
        <v>0.53300000000000003</v>
      </c>
      <c r="X125" s="58">
        <f>SUM(X122,X124)</f>
        <v>0.41299999999999998</v>
      </c>
      <c r="Y125" s="58">
        <f>SUM(Y122,Y124)</f>
        <v>1.0269999999999999</v>
      </c>
    </row>
    <row r="126" spans="2:25" ht="15" customHeight="1">
      <c r="C126" s="26"/>
      <c r="D126" s="26"/>
      <c r="E126" s="26"/>
      <c r="F126" s="26"/>
      <c r="G126" s="26"/>
      <c r="H126" s="26"/>
      <c r="I126" s="26"/>
      <c r="J126" s="26"/>
      <c r="K126" s="26"/>
      <c r="L126" s="26"/>
      <c r="M126" s="26"/>
      <c r="N126" s="26"/>
      <c r="O126" s="26"/>
      <c r="P126" s="26"/>
      <c r="Q126" s="26"/>
      <c r="R126" s="26"/>
      <c r="S126" s="26"/>
      <c r="T126" s="26"/>
      <c r="U126" s="26"/>
      <c r="V126" s="26"/>
      <c r="W126" s="26"/>
      <c r="X126" s="27"/>
      <c r="Y126" s="27"/>
    </row>
    <row r="127" spans="2:25" ht="15" customHeight="1">
      <c r="C127" s="26"/>
      <c r="D127" s="26"/>
      <c r="E127" s="26"/>
      <c r="F127" s="26"/>
      <c r="G127" s="26"/>
      <c r="H127" s="26"/>
      <c r="I127" s="26"/>
      <c r="J127" s="26"/>
      <c r="K127" s="26"/>
      <c r="L127" s="26"/>
      <c r="M127" s="26"/>
      <c r="N127" s="26"/>
      <c r="O127" s="26"/>
      <c r="P127" s="26"/>
      <c r="Q127" s="26"/>
      <c r="R127" s="26"/>
      <c r="S127" s="26"/>
      <c r="T127" s="26"/>
      <c r="U127" s="26"/>
      <c r="V127" s="26"/>
      <c r="W127" s="26"/>
      <c r="X127" s="27"/>
      <c r="Y127" s="27"/>
    </row>
    <row r="128" spans="2:25" ht="15" customHeight="1">
      <c r="B128" s="12" t="s">
        <v>56</v>
      </c>
      <c r="C128" s="54"/>
      <c r="D128" s="54"/>
      <c r="E128" s="54"/>
      <c r="F128" s="54"/>
      <c r="G128" s="54"/>
      <c r="H128" s="54"/>
      <c r="I128" s="54"/>
      <c r="J128" s="54"/>
      <c r="K128" s="54"/>
      <c r="L128" s="54"/>
      <c r="M128" s="54"/>
      <c r="N128" s="54"/>
      <c r="O128" s="54"/>
      <c r="P128" s="54"/>
      <c r="Q128" s="54"/>
      <c r="R128" s="54"/>
      <c r="S128" s="54"/>
      <c r="T128" s="54"/>
      <c r="U128" s="54"/>
      <c r="V128" s="54"/>
      <c r="W128" s="54"/>
      <c r="X128" s="30"/>
      <c r="Y128" s="30"/>
    </row>
    <row r="129" spans="2:25" ht="15" customHeight="1">
      <c r="B129" s="37" t="s">
        <v>57</v>
      </c>
      <c r="C129" s="55">
        <f>-SUM(C102,C113)</f>
        <v>90.061000000000007</v>
      </c>
      <c r="D129" s="55">
        <f>-SUM(D102,D113)</f>
        <v>76.556000000000012</v>
      </c>
      <c r="E129" s="55">
        <f>-SUM(E102,E113)</f>
        <v>88.236999999999995</v>
      </c>
      <c r="F129" s="55">
        <f>-SUM(F102,F113)</f>
        <v>96.626000000000005</v>
      </c>
      <c r="G129" s="40">
        <f>SUM(C129:F129)</f>
        <v>351.48</v>
      </c>
      <c r="H129" s="55">
        <f>-SUM(H102,H113)</f>
        <v>96.283000000000001</v>
      </c>
      <c r="I129" s="55">
        <f>-SUM(I102,I113)</f>
        <v>98.442999999999998</v>
      </c>
      <c r="J129" s="55">
        <f>-SUM(J102,J113)</f>
        <v>109.23</v>
      </c>
      <c r="K129" s="55">
        <f>-SUM(K102,K113)</f>
        <v>110.03</v>
      </c>
      <c r="L129" s="40">
        <f>SUM(H129:K129)</f>
        <v>413.98599999999999</v>
      </c>
      <c r="M129" s="55">
        <f>-SUM(M102,M113)</f>
        <v>105.67</v>
      </c>
      <c r="N129" s="55">
        <f>-SUM(N102,N113)</f>
        <v>93.016999999999996</v>
      </c>
      <c r="O129" s="55">
        <f>-SUM(O102,O113)</f>
        <v>97.042000000000002</v>
      </c>
      <c r="P129" s="55">
        <f>-SUM(P102,P113)</f>
        <v>105.14200000000001</v>
      </c>
      <c r="Q129" s="40">
        <f>SUM(M129:P129)</f>
        <v>400.87100000000004</v>
      </c>
      <c r="R129" s="55">
        <f>-SUM(R102,R113)</f>
        <v>101.876</v>
      </c>
      <c r="S129" s="55">
        <f>-SUM(S102,S113)</f>
        <v>102.94299999999998</v>
      </c>
      <c r="T129" s="55">
        <f>-SUM(T102,T113)</f>
        <v>102.732</v>
      </c>
      <c r="U129" s="55">
        <f>-SUM(U102,U113)</f>
        <v>105.79299999999999</v>
      </c>
      <c r="V129" s="40">
        <f>SUM(R129:U129)</f>
        <v>413.34399999999999</v>
      </c>
      <c r="W129" s="55">
        <f>-SUM(W102,W113)</f>
        <v>103.44299999999997</v>
      </c>
      <c r="X129" s="55">
        <f>-SUM(X102,X113)</f>
        <v>104.84700000000001</v>
      </c>
      <c r="Y129" s="55">
        <f>-SUM(Y102,Y113)</f>
        <v>103.61500000000001</v>
      </c>
    </row>
    <row r="130" spans="2:25" ht="15" customHeight="1">
      <c r="B130" s="41" t="s">
        <v>3</v>
      </c>
      <c r="C130" s="175"/>
      <c r="D130" s="175"/>
      <c r="E130" s="175"/>
      <c r="F130" s="175"/>
      <c r="G130" s="51"/>
      <c r="H130" s="175"/>
      <c r="I130" s="175"/>
      <c r="J130" s="175"/>
      <c r="K130" s="175"/>
      <c r="L130" s="51"/>
      <c r="M130" s="175"/>
      <c r="N130" s="175"/>
      <c r="O130" s="175"/>
      <c r="P130" s="175"/>
      <c r="Q130" s="51"/>
      <c r="R130" s="175"/>
      <c r="S130" s="175"/>
      <c r="T130" s="175"/>
      <c r="U130" s="175"/>
      <c r="V130" s="51"/>
      <c r="W130" s="175"/>
      <c r="X130" s="175"/>
      <c r="Y130" s="175"/>
    </row>
    <row r="131" spans="2:25" ht="15" customHeight="1">
      <c r="B131" s="59" t="s">
        <v>93</v>
      </c>
      <c r="C131" s="17">
        <f>-C14</f>
        <v>-21.675000000000001</v>
      </c>
      <c r="D131" s="17">
        <f>-D14</f>
        <v>-23.210999999999999</v>
      </c>
      <c r="E131" s="17">
        <f>-E14</f>
        <v>-31.384</v>
      </c>
      <c r="F131" s="17">
        <f>-F14</f>
        <v>-31.850999999999999</v>
      </c>
      <c r="G131" s="51">
        <f>SUM(C131:F131)</f>
        <v>-108.121</v>
      </c>
      <c r="H131" s="17">
        <f>-H14</f>
        <v>-34.130000000000003</v>
      </c>
      <c r="I131" s="17">
        <f>-I14</f>
        <v>-34.018000000000001</v>
      </c>
      <c r="J131" s="17">
        <f>-J14</f>
        <v>-39.43</v>
      </c>
      <c r="K131" s="17">
        <f>-K14</f>
        <v>-35.847000000000001</v>
      </c>
      <c r="L131" s="51">
        <f>SUM(H131:K131)</f>
        <v>-143.42500000000001</v>
      </c>
      <c r="M131" s="17">
        <f>-M14</f>
        <v>-35.180999999999997</v>
      </c>
      <c r="N131" s="17">
        <f>-N14</f>
        <v>-20.259</v>
      </c>
      <c r="O131" s="17">
        <f>-O14</f>
        <v>-20.225999999999999</v>
      </c>
      <c r="P131" s="17">
        <f>-P14</f>
        <v>-20.193999999999999</v>
      </c>
      <c r="Q131" s="51">
        <f>SUM(M131:P131)</f>
        <v>-95.86</v>
      </c>
      <c r="R131" s="17">
        <f>-R14</f>
        <v>-17.59</v>
      </c>
      <c r="S131" s="17">
        <f>-S14</f>
        <v>-17.588000000000001</v>
      </c>
      <c r="T131" s="17">
        <f>-T14</f>
        <v>-16.407</v>
      </c>
      <c r="U131" s="17">
        <f>-U14</f>
        <v>-16.422999999999998</v>
      </c>
      <c r="V131" s="51">
        <f>SUM(R131:U131)</f>
        <v>-68.007999999999996</v>
      </c>
      <c r="W131" s="17">
        <f>-W14</f>
        <v>-15.984</v>
      </c>
      <c r="X131" s="17">
        <f>-X14</f>
        <v>-16.010999999999999</v>
      </c>
      <c r="Y131" s="17">
        <f>-Y14</f>
        <v>-15.976000000000001</v>
      </c>
    </row>
    <row r="132" spans="2:25" ht="15" customHeight="1">
      <c r="B132" s="59" t="s">
        <v>105</v>
      </c>
      <c r="C132" s="17">
        <f>C124</f>
        <v>0.80100000000000005</v>
      </c>
      <c r="D132" s="17">
        <f>D124</f>
        <v>0.80100000000000005</v>
      </c>
      <c r="E132" s="17">
        <f>E124</f>
        <v>0</v>
      </c>
      <c r="F132" s="17">
        <f>F124</f>
        <v>0</v>
      </c>
      <c r="G132" s="51">
        <f>SUM(C132:F132)</f>
        <v>1.6020000000000001</v>
      </c>
      <c r="H132" s="17">
        <f>H124</f>
        <v>0</v>
      </c>
      <c r="I132" s="17">
        <f>I124</f>
        <v>0</v>
      </c>
      <c r="J132" s="17">
        <f>J124</f>
        <v>0</v>
      </c>
      <c r="K132" s="17">
        <f>K124</f>
        <v>0</v>
      </c>
      <c r="L132" s="51">
        <f>SUM(H132:K132)</f>
        <v>0</v>
      </c>
      <c r="M132" s="17">
        <f>M124</f>
        <v>0</v>
      </c>
      <c r="N132" s="17">
        <f>N124</f>
        <v>0</v>
      </c>
      <c r="O132" s="17">
        <f t="shared" ref="O132:P132" si="279">O124</f>
        <v>0</v>
      </c>
      <c r="P132" s="17">
        <f t="shared" si="279"/>
        <v>0</v>
      </c>
      <c r="Q132" s="51">
        <f>SUM(M132:P132)</f>
        <v>0</v>
      </c>
      <c r="R132" s="17">
        <f>R124</f>
        <v>0</v>
      </c>
      <c r="S132" s="17">
        <f>S124</f>
        <v>0</v>
      </c>
      <c r="T132" s="17">
        <f>T124</f>
        <v>0</v>
      </c>
      <c r="U132" s="17">
        <f>U124</f>
        <v>0</v>
      </c>
      <c r="V132" s="51">
        <f>SUM(R132:U132)</f>
        <v>0</v>
      </c>
      <c r="W132" s="17">
        <f>W124</f>
        <v>0</v>
      </c>
      <c r="X132" s="17">
        <f>X124</f>
        <v>0</v>
      </c>
      <c r="Y132" s="17">
        <f>Y124</f>
        <v>0</v>
      </c>
    </row>
    <row r="133" spans="2:25" ht="15" customHeight="1">
      <c r="B133" s="45" t="s">
        <v>102</v>
      </c>
      <c r="C133" s="17">
        <f>-C103</f>
        <v>11.172000000000001</v>
      </c>
      <c r="D133" s="17">
        <f>-D103</f>
        <v>10.878</v>
      </c>
      <c r="E133" s="17">
        <f>-E103</f>
        <v>9.5250000000000004</v>
      </c>
      <c r="F133" s="17">
        <f>-F103</f>
        <v>11.946</v>
      </c>
      <c r="G133" s="51">
        <f>SUM(C133:F133)</f>
        <v>43.521000000000001</v>
      </c>
      <c r="H133" s="17">
        <f>-H103</f>
        <v>12.337</v>
      </c>
      <c r="I133" s="17">
        <f>-I103</f>
        <v>13.896000000000001</v>
      </c>
      <c r="J133" s="17">
        <f>-J103</f>
        <v>17.138999999999999</v>
      </c>
      <c r="K133" s="17">
        <f>-K103</f>
        <v>12.352</v>
      </c>
      <c r="L133" s="51">
        <f>SUM(H133:K133)</f>
        <v>55.724000000000004</v>
      </c>
      <c r="M133" s="17">
        <f>-M103</f>
        <v>16.132000000000001</v>
      </c>
      <c r="N133" s="17">
        <f>-N103</f>
        <v>16.161000000000001</v>
      </c>
      <c r="O133" s="17">
        <f>-O103</f>
        <v>18.004999999999999</v>
      </c>
      <c r="P133" s="17">
        <f>-P103</f>
        <v>17.113</v>
      </c>
      <c r="Q133" s="51">
        <f>SUM(M133:P133)</f>
        <v>67.411000000000001</v>
      </c>
      <c r="R133" s="17">
        <f>-R103</f>
        <v>19.456</v>
      </c>
      <c r="S133" s="17">
        <f>-S103</f>
        <v>19.661000000000001</v>
      </c>
      <c r="T133" s="17">
        <f>-T103</f>
        <v>18.207000000000001</v>
      </c>
      <c r="U133" s="17">
        <f>-U103</f>
        <v>20.297999999999998</v>
      </c>
      <c r="V133" s="51">
        <f>SUM(R133:U133)</f>
        <v>77.622</v>
      </c>
      <c r="W133" s="17">
        <f>-W103</f>
        <v>19.128</v>
      </c>
      <c r="X133" s="17">
        <f>-X103</f>
        <v>19.846</v>
      </c>
      <c r="Y133" s="17">
        <f>-Y103</f>
        <v>20.850999999999999</v>
      </c>
    </row>
    <row r="134" spans="2:25" ht="15" customHeight="1">
      <c r="B134" s="48" t="s">
        <v>58</v>
      </c>
      <c r="C134" s="58">
        <f>SUM(C129,C131:C133)</f>
        <v>80.359000000000009</v>
      </c>
      <c r="D134" s="58">
        <f>SUM(D129,D131:D133)</f>
        <v>65.024000000000015</v>
      </c>
      <c r="E134" s="58">
        <f>SUM(E129,E131:E133)</f>
        <v>66.378</v>
      </c>
      <c r="F134" s="58">
        <f>SUM(F129,F131:F133)</f>
        <v>76.721000000000004</v>
      </c>
      <c r="G134" s="57">
        <f>SUM(C134:F134)</f>
        <v>288.48200000000003</v>
      </c>
      <c r="H134" s="58">
        <f>SUM(H129,H131:H133)</f>
        <v>74.489999999999995</v>
      </c>
      <c r="I134" s="58">
        <f>SUM(I129,I131:I133)</f>
        <v>78.320999999999998</v>
      </c>
      <c r="J134" s="58">
        <f>SUM(J129,J131:J133)</f>
        <v>86.939000000000007</v>
      </c>
      <c r="K134" s="58">
        <f>SUM(K129,K131:K133)</f>
        <v>86.534999999999997</v>
      </c>
      <c r="L134" s="57">
        <f>SUM(H134:K134)</f>
        <v>326.28499999999997</v>
      </c>
      <c r="M134" s="58">
        <f>SUM(M129,M131:M133)</f>
        <v>86.621000000000009</v>
      </c>
      <c r="N134" s="58">
        <f>SUM(N129,N131:N133)</f>
        <v>88.918999999999997</v>
      </c>
      <c r="O134" s="58">
        <f t="shared" ref="O134:P134" si="280">SUM(O129,O131:O133)</f>
        <v>94.820999999999998</v>
      </c>
      <c r="P134" s="58">
        <f t="shared" si="280"/>
        <v>102.06100000000001</v>
      </c>
      <c r="Q134" s="57">
        <f>SUM(M134:P134)</f>
        <v>372.42200000000003</v>
      </c>
      <c r="R134" s="58">
        <f>SUM(R129,R131:R133)</f>
        <v>103.742</v>
      </c>
      <c r="S134" s="58">
        <f>SUM(S129,S131:S133)</f>
        <v>105.01599999999999</v>
      </c>
      <c r="T134" s="58">
        <f>SUM(T129,T131:T133)</f>
        <v>104.53200000000001</v>
      </c>
      <c r="U134" s="58">
        <f>SUM(U129,U131:U133)</f>
        <v>109.66799999999999</v>
      </c>
      <c r="V134" s="57">
        <f>SUM(R134:U134)</f>
        <v>422.95799999999997</v>
      </c>
      <c r="W134" s="58">
        <f>SUM(W129,W131:W133)</f>
        <v>106.58699999999997</v>
      </c>
      <c r="X134" s="58">
        <f>SUM(X129,X131:X133)</f>
        <v>108.68200000000002</v>
      </c>
      <c r="Y134" s="58">
        <f>SUM(Y129,Y131:Y133)</f>
        <v>108.49000000000001</v>
      </c>
    </row>
    <row r="135" spans="2:25" s="10" customFormat="1" ht="15" customHeight="1">
      <c r="B135" s="198"/>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338"/>
      <c r="Y135" s="338"/>
    </row>
    <row r="136" spans="2:25" s="10" customFormat="1" ht="15" customHeight="1">
      <c r="B136" s="198"/>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338"/>
      <c r="Y136" s="338"/>
    </row>
    <row r="137" spans="2:25" ht="15" customHeight="1">
      <c r="B137" s="205" t="s">
        <v>88</v>
      </c>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44"/>
      <c r="Y137" s="44"/>
    </row>
    <row r="138" spans="2:25" ht="15" customHeight="1">
      <c r="B138" s="101" t="s">
        <v>80</v>
      </c>
      <c r="C138" s="207">
        <f t="shared" ref="C138:S138" si="281">C87</f>
        <v>118.992</v>
      </c>
      <c r="D138" s="207">
        <f t="shared" si="281"/>
        <v>122.60499999999999</v>
      </c>
      <c r="E138" s="207">
        <f t="shared" si="281"/>
        <v>108.77200000000002</v>
      </c>
      <c r="F138" s="207">
        <f t="shared" si="281"/>
        <v>109.40000000000009</v>
      </c>
      <c r="G138" s="148">
        <f t="shared" si="281"/>
        <v>459.76900000000012</v>
      </c>
      <c r="H138" s="207">
        <f t="shared" si="281"/>
        <v>171.42199999999997</v>
      </c>
      <c r="I138" s="207">
        <f t="shared" si="281"/>
        <v>142.03900000000004</v>
      </c>
      <c r="J138" s="207">
        <f t="shared" si="281"/>
        <v>90.15</v>
      </c>
      <c r="K138" s="207">
        <f t="shared" si="281"/>
        <v>55.961000000000013</v>
      </c>
      <c r="L138" s="148">
        <f t="shared" si="281"/>
        <v>459.572</v>
      </c>
      <c r="M138" s="207">
        <f t="shared" si="281"/>
        <v>163.32599999999999</v>
      </c>
      <c r="N138" s="207">
        <f t="shared" si="281"/>
        <v>18.718000000000018</v>
      </c>
      <c r="O138" s="207">
        <f t="shared" si="281"/>
        <v>176.79599999999999</v>
      </c>
      <c r="P138" s="207">
        <f t="shared" si="281"/>
        <v>134.60000000000002</v>
      </c>
      <c r="Q138" s="148">
        <f t="shared" si="281"/>
        <v>493.44000000000005</v>
      </c>
      <c r="R138" s="207">
        <f t="shared" si="281"/>
        <v>165.40100000000001</v>
      </c>
      <c r="S138" s="207">
        <f t="shared" si="281"/>
        <v>138.83299999999997</v>
      </c>
      <c r="T138" s="207">
        <f t="shared" ref="T138:V138" si="282">T87</f>
        <v>136.76300000000001</v>
      </c>
      <c r="U138" s="207">
        <f t="shared" si="282"/>
        <v>121.01900000000003</v>
      </c>
      <c r="V138" s="148">
        <f t="shared" si="282"/>
        <v>562.01599999999996</v>
      </c>
      <c r="W138" s="207">
        <f t="shared" ref="W138:X138" si="283">W87</f>
        <v>110.407</v>
      </c>
      <c r="X138" s="207">
        <f t="shared" si="283"/>
        <v>81.912999999999968</v>
      </c>
      <c r="Y138" s="207">
        <f t="shared" ref="Y138" si="284">Y87</f>
        <v>113.46</v>
      </c>
    </row>
    <row r="139" spans="2:25" ht="15" customHeight="1">
      <c r="B139" s="41" t="s">
        <v>3</v>
      </c>
      <c r="C139" s="174"/>
      <c r="D139" s="174"/>
      <c r="E139" s="174"/>
      <c r="F139" s="174"/>
      <c r="G139" s="56"/>
      <c r="H139" s="174"/>
      <c r="I139" s="174"/>
      <c r="J139" s="174"/>
      <c r="K139" s="174"/>
      <c r="L139" s="56"/>
      <c r="M139" s="174"/>
      <c r="N139" s="174"/>
      <c r="O139" s="174"/>
      <c r="P139" s="174"/>
      <c r="Q139" s="56"/>
      <c r="R139" s="174"/>
      <c r="S139" s="174"/>
      <c r="T139" s="174"/>
      <c r="U139" s="174"/>
      <c r="V139" s="56"/>
      <c r="W139" s="174"/>
      <c r="X139" s="174"/>
      <c r="Y139" s="174"/>
    </row>
    <row r="140" spans="2:25" ht="15" customHeight="1">
      <c r="B140" s="206" t="s">
        <v>48</v>
      </c>
      <c r="C140" s="174">
        <f t="shared" ref="C140:F146" si="285">C89</f>
        <v>8.5190000000000001</v>
      </c>
      <c r="D140" s="174">
        <f t="shared" si="285"/>
        <v>5.3070000000000004</v>
      </c>
      <c r="E140" s="174">
        <f t="shared" si="285"/>
        <v>0.372</v>
      </c>
      <c r="F140" s="174">
        <f t="shared" si="285"/>
        <v>0.64400000000000002</v>
      </c>
      <c r="G140" s="56">
        <f>SUM(C140:F140)</f>
        <v>14.842000000000001</v>
      </c>
      <c r="H140" s="174">
        <f t="shared" ref="H140:K146" si="286">H89</f>
        <v>0.76300000000000001</v>
      </c>
      <c r="I140" s="174">
        <f t="shared" si="286"/>
        <v>0.76300000000000001</v>
      </c>
      <c r="J140" s="174">
        <f t="shared" si="286"/>
        <v>0.71799999999999997</v>
      </c>
      <c r="K140" s="174">
        <f t="shared" si="286"/>
        <v>0.53600000000000003</v>
      </c>
      <c r="L140" s="56">
        <f>SUM(H140:K140)</f>
        <v>2.78</v>
      </c>
      <c r="M140" s="174">
        <f t="shared" ref="M140:P146" si="287">M89</f>
        <v>0.89800000000000002</v>
      </c>
      <c r="N140" s="174">
        <f t="shared" si="287"/>
        <v>0.51300000000000001</v>
      </c>
      <c r="O140" s="174">
        <f t="shared" si="287"/>
        <v>0.35699999999999998</v>
      </c>
      <c r="P140" s="174">
        <f t="shared" si="287"/>
        <v>0.81200000000000006</v>
      </c>
      <c r="Q140" s="56">
        <f>SUM(M140:P140)</f>
        <v>2.58</v>
      </c>
      <c r="R140" s="174">
        <f t="shared" ref="R140:S146" si="288">R89</f>
        <v>1.171</v>
      </c>
      <c r="S140" s="174">
        <f t="shared" si="288"/>
        <v>0.95099999999999996</v>
      </c>
      <c r="T140" s="174">
        <f t="shared" ref="T140:U140" si="289">T89</f>
        <v>0.33300000000000002</v>
      </c>
      <c r="U140" s="174">
        <f t="shared" si="289"/>
        <v>0.10100000000000001</v>
      </c>
      <c r="V140" s="56">
        <f>SUM(R140:U140)</f>
        <v>2.556</v>
      </c>
      <c r="W140" s="174">
        <f t="shared" ref="W140:X140" si="290">W89</f>
        <v>0.53300000000000003</v>
      </c>
      <c r="X140" s="174">
        <f t="shared" si="290"/>
        <v>0.41299999999999998</v>
      </c>
      <c r="Y140" s="174">
        <f t="shared" ref="Y140" si="291">Y89</f>
        <v>1.0269999999999999</v>
      </c>
    </row>
    <row r="141" spans="2:25" ht="15" customHeight="1">
      <c r="B141" s="45" t="s">
        <v>123</v>
      </c>
      <c r="C141" s="174">
        <f t="shared" si="285"/>
        <v>0</v>
      </c>
      <c r="D141" s="174">
        <f t="shared" si="285"/>
        <v>0</v>
      </c>
      <c r="E141" s="174">
        <f t="shared" si="285"/>
        <v>0</v>
      </c>
      <c r="F141" s="174">
        <f t="shared" si="285"/>
        <v>0</v>
      </c>
      <c r="G141" s="56">
        <f t="shared" ref="G141:G146" si="292">SUM(C141:F141)</f>
        <v>0</v>
      </c>
      <c r="H141" s="174">
        <f t="shared" si="286"/>
        <v>0</v>
      </c>
      <c r="I141" s="174">
        <f t="shared" si="286"/>
        <v>0</v>
      </c>
      <c r="J141" s="174">
        <f t="shared" si="286"/>
        <v>0</v>
      </c>
      <c r="K141" s="174">
        <f t="shared" si="286"/>
        <v>0</v>
      </c>
      <c r="L141" s="56">
        <f t="shared" ref="L141:L151" si="293">SUM(H141:K141)</f>
        <v>0</v>
      </c>
      <c r="M141" s="174">
        <f t="shared" si="287"/>
        <v>0</v>
      </c>
      <c r="N141" s="174">
        <f t="shared" si="287"/>
        <v>92.022000000000006</v>
      </c>
      <c r="O141" s="174">
        <f t="shared" si="287"/>
        <v>0</v>
      </c>
      <c r="P141" s="174">
        <f t="shared" si="287"/>
        <v>-10.91</v>
      </c>
      <c r="Q141" s="56">
        <f t="shared" ref="Q141:Q151" si="294">SUM(M141:P141)</f>
        <v>81.112000000000009</v>
      </c>
      <c r="R141" s="174">
        <f t="shared" si="288"/>
        <v>0</v>
      </c>
      <c r="S141" s="174">
        <f t="shared" si="288"/>
        <v>0</v>
      </c>
      <c r="T141" s="174">
        <f t="shared" ref="T141:U141" si="295">T90</f>
        <v>0</v>
      </c>
      <c r="U141" s="174">
        <f t="shared" si="295"/>
        <v>0</v>
      </c>
      <c r="V141" s="56">
        <f t="shared" ref="V141:V151" si="296">SUM(R141:U141)</f>
        <v>0</v>
      </c>
      <c r="W141" s="174">
        <f t="shared" ref="W141:X141" si="297">W90</f>
        <v>0</v>
      </c>
      <c r="X141" s="174">
        <f t="shared" si="297"/>
        <v>0</v>
      </c>
      <c r="Y141" s="174">
        <f t="shared" ref="Y141" si="298">Y90</f>
        <v>0</v>
      </c>
    </row>
    <row r="142" spans="2:25" ht="15" customHeight="1">
      <c r="B142" s="45" t="s">
        <v>93</v>
      </c>
      <c r="C142" s="174">
        <f t="shared" si="285"/>
        <v>21.675000000000001</v>
      </c>
      <c r="D142" s="174">
        <f t="shared" si="285"/>
        <v>23.210999999999999</v>
      </c>
      <c r="E142" s="174">
        <f t="shared" si="285"/>
        <v>31.384</v>
      </c>
      <c r="F142" s="174">
        <f t="shared" si="285"/>
        <v>31.850999999999999</v>
      </c>
      <c r="G142" s="56">
        <f t="shared" si="292"/>
        <v>108.121</v>
      </c>
      <c r="H142" s="174">
        <f t="shared" si="286"/>
        <v>34.130000000000003</v>
      </c>
      <c r="I142" s="174">
        <f t="shared" si="286"/>
        <v>34.018000000000001</v>
      </c>
      <c r="J142" s="174">
        <f t="shared" si="286"/>
        <v>39.43</v>
      </c>
      <c r="K142" s="174">
        <f t="shared" si="286"/>
        <v>35.847000000000001</v>
      </c>
      <c r="L142" s="56">
        <f t="shared" si="293"/>
        <v>143.42500000000001</v>
      </c>
      <c r="M142" s="174">
        <f t="shared" si="287"/>
        <v>35.180999999999997</v>
      </c>
      <c r="N142" s="174">
        <f t="shared" si="287"/>
        <v>20.259</v>
      </c>
      <c r="O142" s="174">
        <f t="shared" si="287"/>
        <v>20.225999999999999</v>
      </c>
      <c r="P142" s="174">
        <f t="shared" si="287"/>
        <v>20.193999999999999</v>
      </c>
      <c r="Q142" s="56">
        <f t="shared" si="294"/>
        <v>95.86</v>
      </c>
      <c r="R142" s="174">
        <f t="shared" si="288"/>
        <v>17.59</v>
      </c>
      <c r="S142" s="174">
        <f t="shared" si="288"/>
        <v>17.588000000000001</v>
      </c>
      <c r="T142" s="174">
        <f t="shared" ref="T142:U142" si="299">T91</f>
        <v>16.407</v>
      </c>
      <c r="U142" s="174">
        <f t="shared" si="299"/>
        <v>16.422999999999998</v>
      </c>
      <c r="V142" s="56">
        <f t="shared" si="296"/>
        <v>68.007999999999996</v>
      </c>
      <c r="W142" s="174">
        <f t="shared" ref="W142:X142" si="300">W91</f>
        <v>15.984</v>
      </c>
      <c r="X142" s="174">
        <f t="shared" si="300"/>
        <v>16.010999999999999</v>
      </c>
      <c r="Y142" s="174">
        <f t="shared" ref="Y142" si="301">Y91</f>
        <v>15.976000000000001</v>
      </c>
    </row>
    <row r="143" spans="2:25" ht="15" customHeight="1">
      <c r="B143" s="206" t="s">
        <v>95</v>
      </c>
      <c r="C143" s="174">
        <f t="shared" si="285"/>
        <v>0</v>
      </c>
      <c r="D143" s="174">
        <f t="shared" si="285"/>
        <v>0</v>
      </c>
      <c r="E143" s="174">
        <f t="shared" si="285"/>
        <v>8.8879999999999999</v>
      </c>
      <c r="F143" s="174">
        <f t="shared" si="285"/>
        <v>0.36799999999999999</v>
      </c>
      <c r="G143" s="56">
        <f t="shared" si="292"/>
        <v>9.2560000000000002</v>
      </c>
      <c r="H143" s="174">
        <f t="shared" si="286"/>
        <v>0.124</v>
      </c>
      <c r="I143" s="174">
        <f t="shared" si="286"/>
        <v>1.1160000000000001</v>
      </c>
      <c r="J143" s="174">
        <f t="shared" si="286"/>
        <v>0.58299999999999996</v>
      </c>
      <c r="K143" s="174">
        <f t="shared" si="286"/>
        <v>16.463000000000001</v>
      </c>
      <c r="L143" s="56">
        <f t="shared" si="293"/>
        <v>18.286000000000001</v>
      </c>
      <c r="M143" s="174">
        <f t="shared" si="287"/>
        <v>0</v>
      </c>
      <c r="N143" s="174">
        <f t="shared" si="287"/>
        <v>25.304000000000002</v>
      </c>
      <c r="O143" s="174">
        <f t="shared" si="287"/>
        <v>0</v>
      </c>
      <c r="P143" s="174">
        <f t="shared" si="287"/>
        <v>-1.329</v>
      </c>
      <c r="Q143" s="56">
        <f t="shared" si="294"/>
        <v>23.975000000000001</v>
      </c>
      <c r="R143" s="174">
        <f t="shared" si="288"/>
        <v>0</v>
      </c>
      <c r="S143" s="174">
        <f t="shared" si="288"/>
        <v>0</v>
      </c>
      <c r="T143" s="174">
        <f t="shared" ref="T143:U143" si="302">T92</f>
        <v>0</v>
      </c>
      <c r="U143" s="174">
        <f t="shared" si="302"/>
        <v>0</v>
      </c>
      <c r="V143" s="56">
        <f t="shared" si="296"/>
        <v>0</v>
      </c>
      <c r="W143" s="174">
        <f t="shared" ref="W143:X143" si="303">W92</f>
        <v>-7.2759576141834261E-15</v>
      </c>
      <c r="X143" s="174">
        <f t="shared" si="303"/>
        <v>-7.2759576141834261E-15</v>
      </c>
      <c r="Y143" s="174">
        <f t="shared" ref="Y143" si="304">Y92</f>
        <v>0</v>
      </c>
    </row>
    <row r="144" spans="2:25" ht="15" customHeight="1">
      <c r="B144" s="206" t="s">
        <v>96</v>
      </c>
      <c r="C144" s="174">
        <f t="shared" si="285"/>
        <v>1.8109999999999999</v>
      </c>
      <c r="D144" s="174">
        <f t="shared" si="285"/>
        <v>2.0529999999999999</v>
      </c>
      <c r="E144" s="174">
        <f t="shared" si="285"/>
        <v>9.35</v>
      </c>
      <c r="F144" s="174">
        <f t="shared" si="285"/>
        <v>1.2230000000000001</v>
      </c>
      <c r="G144" s="56">
        <f t="shared" si="292"/>
        <v>14.436999999999999</v>
      </c>
      <c r="H144" s="174">
        <f t="shared" si="286"/>
        <v>0.108</v>
      </c>
      <c r="I144" s="174">
        <f t="shared" si="286"/>
        <v>0.51600000000000001</v>
      </c>
      <c r="J144" s="174">
        <f t="shared" si="286"/>
        <v>0.09</v>
      </c>
      <c r="K144" s="174">
        <f t="shared" si="286"/>
        <v>6.5000000000000002E-2</v>
      </c>
      <c r="L144" s="56">
        <f t="shared" si="293"/>
        <v>0.77899999999999991</v>
      </c>
      <c r="M144" s="174">
        <f t="shared" si="287"/>
        <v>0</v>
      </c>
      <c r="N144" s="174">
        <f t="shared" si="287"/>
        <v>0</v>
      </c>
      <c r="O144" s="174">
        <f t="shared" si="287"/>
        <v>0</v>
      </c>
      <c r="P144" s="174">
        <f t="shared" si="287"/>
        <v>0</v>
      </c>
      <c r="Q144" s="56">
        <f t="shared" si="294"/>
        <v>0</v>
      </c>
      <c r="R144" s="174">
        <f t="shared" si="288"/>
        <v>0</v>
      </c>
      <c r="S144" s="174">
        <f t="shared" si="288"/>
        <v>0</v>
      </c>
      <c r="T144" s="174">
        <f t="shared" ref="T144:U144" si="305">T93</f>
        <v>0</v>
      </c>
      <c r="U144" s="174">
        <f t="shared" si="305"/>
        <v>3.266</v>
      </c>
      <c r="V144" s="56">
        <f t="shared" si="296"/>
        <v>3.266</v>
      </c>
      <c r="W144" s="174">
        <f t="shared" ref="W144:X144" si="306">W93</f>
        <v>11.706</v>
      </c>
      <c r="X144" s="174">
        <f t="shared" si="306"/>
        <v>8.9350000000000005</v>
      </c>
      <c r="Y144" s="174">
        <f t="shared" ref="Y144" si="307">Y93</f>
        <v>9.6959999999999997</v>
      </c>
    </row>
    <row r="145" spans="2:25" ht="15" customHeight="1">
      <c r="B145" s="45" t="s">
        <v>97</v>
      </c>
      <c r="C145" s="174">
        <f t="shared" si="285"/>
        <v>3.4359999999999999</v>
      </c>
      <c r="D145" s="174">
        <f t="shared" si="285"/>
        <v>2.0430000000000001</v>
      </c>
      <c r="E145" s="174">
        <f t="shared" si="285"/>
        <v>9.3179999999999996</v>
      </c>
      <c r="F145" s="174">
        <f t="shared" si="285"/>
        <v>1.9119999999999999</v>
      </c>
      <c r="G145" s="56">
        <f t="shared" si="292"/>
        <v>16.709</v>
      </c>
      <c r="H145" s="174">
        <f t="shared" si="286"/>
        <v>-3.8460000000000001</v>
      </c>
      <c r="I145" s="174">
        <f t="shared" si="286"/>
        <v>1.901</v>
      </c>
      <c r="J145" s="174">
        <f t="shared" si="286"/>
        <v>7.0339999999999998</v>
      </c>
      <c r="K145" s="174">
        <f t="shared" si="286"/>
        <v>41.905999999999999</v>
      </c>
      <c r="L145" s="56">
        <f t="shared" si="293"/>
        <v>46.994999999999997</v>
      </c>
      <c r="M145" s="174">
        <f t="shared" si="287"/>
        <v>3.5009999999999999</v>
      </c>
      <c r="N145" s="174">
        <f t="shared" si="287"/>
        <v>0.95799999999999996</v>
      </c>
      <c r="O145" s="174">
        <f t="shared" si="287"/>
        <v>-40.929000000000002</v>
      </c>
      <c r="P145" s="174">
        <f t="shared" si="287"/>
        <v>0.96299999999999997</v>
      </c>
      <c r="Q145" s="56">
        <f t="shared" si="294"/>
        <v>-35.506999999999998</v>
      </c>
      <c r="R145" s="174">
        <f t="shared" si="288"/>
        <v>0.82799999999999996</v>
      </c>
      <c r="S145" s="174">
        <f t="shared" si="288"/>
        <v>1.02</v>
      </c>
      <c r="T145" s="174">
        <f t="shared" ref="T145:U145" si="308">T94</f>
        <v>5.2249999999999996</v>
      </c>
      <c r="U145" s="174">
        <f t="shared" si="308"/>
        <v>1.25</v>
      </c>
      <c r="V145" s="56">
        <f t="shared" si="296"/>
        <v>8.3230000000000004</v>
      </c>
      <c r="W145" s="174">
        <f t="shared" ref="W145:X145" si="309">W94</f>
        <v>1.4379999999999999</v>
      </c>
      <c r="X145" s="174">
        <f t="shared" si="309"/>
        <v>1.3859999999999999</v>
      </c>
      <c r="Y145" s="174">
        <f t="shared" ref="Y145" si="310">Y94</f>
        <v>-24.178999999999998</v>
      </c>
    </row>
    <row r="146" spans="2:25" ht="15" customHeight="1">
      <c r="B146" s="206" t="s">
        <v>19</v>
      </c>
      <c r="C146" s="174">
        <f t="shared" si="285"/>
        <v>8.7940000000000005</v>
      </c>
      <c r="D146" s="174">
        <f t="shared" si="285"/>
        <v>7.33</v>
      </c>
      <c r="E146" s="174">
        <f t="shared" si="285"/>
        <v>7.2040000000000006</v>
      </c>
      <c r="F146" s="174">
        <f t="shared" si="285"/>
        <v>6.6429999999999998</v>
      </c>
      <c r="G146" s="56">
        <f t="shared" si="292"/>
        <v>29.971000000000004</v>
      </c>
      <c r="H146" s="174">
        <f t="shared" si="286"/>
        <v>10.289</v>
      </c>
      <c r="I146" s="174">
        <f t="shared" si="286"/>
        <v>12.81</v>
      </c>
      <c r="J146" s="174">
        <f t="shared" si="286"/>
        <v>12.913</v>
      </c>
      <c r="K146" s="174">
        <f t="shared" si="286"/>
        <v>12.512</v>
      </c>
      <c r="L146" s="56">
        <f t="shared" si="293"/>
        <v>48.524000000000001</v>
      </c>
      <c r="M146" s="174">
        <f t="shared" si="287"/>
        <v>8.0339999999999989</v>
      </c>
      <c r="N146" s="174">
        <f t="shared" si="287"/>
        <v>14.724</v>
      </c>
      <c r="O146" s="174">
        <f t="shared" si="287"/>
        <v>11.655000000000001</v>
      </c>
      <c r="P146" s="174">
        <f t="shared" si="287"/>
        <v>10.276</v>
      </c>
      <c r="Q146" s="56">
        <f t="shared" si="294"/>
        <v>44.688999999999993</v>
      </c>
      <c r="R146" s="174">
        <f t="shared" si="288"/>
        <v>12.606</v>
      </c>
      <c r="S146" s="174">
        <f t="shared" si="288"/>
        <v>13.593999999999999</v>
      </c>
      <c r="T146" s="174">
        <f t="shared" ref="T146:U146" si="311">T95</f>
        <v>15.244999999999999</v>
      </c>
      <c r="U146" s="174">
        <f t="shared" si="311"/>
        <v>15.818</v>
      </c>
      <c r="V146" s="56">
        <f t="shared" si="296"/>
        <v>57.262999999999998</v>
      </c>
      <c r="W146" s="174">
        <f t="shared" ref="W146:X146" si="312">W95</f>
        <v>15.693999999999999</v>
      </c>
      <c r="X146" s="174">
        <f t="shared" si="312"/>
        <v>18.295000000000002</v>
      </c>
      <c r="Y146" s="174">
        <f t="shared" ref="Y146" si="313">Y95</f>
        <v>17.094000000000001</v>
      </c>
    </row>
    <row r="147" spans="2:25" s="15" customFormat="1" ht="15" customHeight="1">
      <c r="B147" s="204" t="s">
        <v>81</v>
      </c>
      <c r="C147" s="153">
        <f>SUM(C138:C146)</f>
        <v>163.22700000000003</v>
      </c>
      <c r="D147" s="153">
        <f>SUM(D138:D146)</f>
        <v>162.54900000000001</v>
      </c>
      <c r="E147" s="153">
        <f>SUM(E138:E146)</f>
        <v>175.28800000000004</v>
      </c>
      <c r="F147" s="153">
        <f>SUM(F138:F146)</f>
        <v>152.04100000000011</v>
      </c>
      <c r="G147" s="152">
        <f t="shared" ref="G147:G151" si="314">SUM(C147:F147)</f>
        <v>653.10500000000025</v>
      </c>
      <c r="H147" s="153">
        <f>SUM(H138:H146)</f>
        <v>212.98999999999995</v>
      </c>
      <c r="I147" s="153">
        <f>SUM(I138:I146)</f>
        <v>193.16300000000007</v>
      </c>
      <c r="J147" s="153">
        <f>SUM(J138:J146)</f>
        <v>150.91800000000001</v>
      </c>
      <c r="K147" s="153">
        <f>SUM(K138:K146)</f>
        <v>163.29000000000002</v>
      </c>
      <c r="L147" s="152">
        <f t="shared" si="293"/>
        <v>720.3610000000001</v>
      </c>
      <c r="M147" s="153">
        <f>SUM(M138:M146)</f>
        <v>210.93999999999997</v>
      </c>
      <c r="N147" s="153">
        <f>SUM(N138:N146)</f>
        <v>172.49800000000002</v>
      </c>
      <c r="O147" s="153">
        <f>SUM(O138:O146)</f>
        <v>168.10499999999999</v>
      </c>
      <c r="P147" s="153">
        <f>SUM(P138:P146)</f>
        <v>154.60600000000002</v>
      </c>
      <c r="Q147" s="152">
        <f t="shared" si="294"/>
        <v>706.149</v>
      </c>
      <c r="R147" s="153">
        <f>SUM(R138:R146)</f>
        <v>197.596</v>
      </c>
      <c r="S147" s="153">
        <f>SUM(S138:S146)</f>
        <v>171.98599999999996</v>
      </c>
      <c r="T147" s="153">
        <f>SUM(T138:T146)</f>
        <v>173.97300000000001</v>
      </c>
      <c r="U147" s="153">
        <f>SUM(U138:U146)</f>
        <v>157.87700000000004</v>
      </c>
      <c r="V147" s="152">
        <f t="shared" si="296"/>
        <v>701.43200000000013</v>
      </c>
      <c r="W147" s="153">
        <f>SUM(W138:W146)</f>
        <v>155.76199999999994</v>
      </c>
      <c r="X147" s="153">
        <f>SUM(X138:X146)</f>
        <v>126.95299999999995</v>
      </c>
      <c r="Y147" s="153">
        <f>SUM(Y138:Y146)</f>
        <v>133.07399999999998</v>
      </c>
    </row>
    <row r="148" spans="2:25" s="15" customFormat="1" ht="15" customHeight="1">
      <c r="B148" s="41" t="s">
        <v>3</v>
      </c>
      <c r="C148" s="207"/>
      <c r="D148" s="207"/>
      <c r="E148" s="207"/>
      <c r="F148" s="207"/>
      <c r="G148" s="148"/>
      <c r="H148" s="207"/>
      <c r="I148" s="207"/>
      <c r="J148" s="207"/>
      <c r="K148" s="207"/>
      <c r="L148" s="148"/>
      <c r="M148" s="207"/>
      <c r="N148" s="207"/>
      <c r="O148" s="207"/>
      <c r="P148" s="207"/>
      <c r="Q148" s="148"/>
      <c r="R148" s="207"/>
      <c r="S148" s="207"/>
      <c r="T148" s="207"/>
      <c r="U148" s="207"/>
      <c r="V148" s="148"/>
      <c r="W148" s="207"/>
      <c r="X148" s="339"/>
      <c r="Y148" s="339"/>
    </row>
    <row r="149" spans="2:25" ht="15" customHeight="1">
      <c r="B149" s="212" t="str">
        <f>'Consolidated P&amp;L'!B39</f>
        <v>Interest expense, net</v>
      </c>
      <c r="C149" s="174">
        <f>-C27</f>
        <v>-46.453000000000003</v>
      </c>
      <c r="D149" s="174">
        <f>-D27</f>
        <v>-42.609000000000002</v>
      </c>
      <c r="E149" s="174">
        <f>-E27</f>
        <v>-40.581000000000003</v>
      </c>
      <c r="F149" s="174">
        <f>-F27</f>
        <v>-43.654999999999973</v>
      </c>
      <c r="G149" s="56">
        <f t="shared" si="314"/>
        <v>-173.298</v>
      </c>
      <c r="H149" s="174">
        <f>-H27</f>
        <v>-41.201999999999998</v>
      </c>
      <c r="I149" s="174">
        <f>-I27</f>
        <v>-37.21</v>
      </c>
      <c r="J149" s="174">
        <f>-J27</f>
        <v>-38.002000000000002</v>
      </c>
      <c r="K149" s="174">
        <f>-K27</f>
        <v>-41.837000000000003</v>
      </c>
      <c r="L149" s="56">
        <f t="shared" si="293"/>
        <v>-158.25100000000003</v>
      </c>
      <c r="M149" s="174">
        <f>-M27</f>
        <v>-39.561</v>
      </c>
      <c r="N149" s="174">
        <f>-N27</f>
        <v>-38.097000000000001</v>
      </c>
      <c r="O149" s="174">
        <f>-O27</f>
        <v>-38.918999999999997</v>
      </c>
      <c r="P149" s="174">
        <f>-P27</f>
        <v>-37.347999999999999</v>
      </c>
      <c r="Q149" s="56">
        <f t="shared" si="294"/>
        <v>-153.92500000000001</v>
      </c>
      <c r="R149" s="174">
        <f>-R27</f>
        <v>-38.109000000000002</v>
      </c>
      <c r="S149" s="174">
        <f>-S27</f>
        <v>-39.408999999999999</v>
      </c>
      <c r="T149" s="174">
        <f>-T27</f>
        <v>-39.290999999999997</v>
      </c>
      <c r="U149" s="174">
        <f>-U27</f>
        <v>-40.207999999999998</v>
      </c>
      <c r="V149" s="56">
        <f t="shared" si="296"/>
        <v>-157.017</v>
      </c>
      <c r="W149" s="174">
        <f>-W27</f>
        <v>-38.012999999999998</v>
      </c>
      <c r="X149" s="174">
        <f>-X27</f>
        <v>-39.607999999999997</v>
      </c>
      <c r="Y149" s="174">
        <f>-Y27</f>
        <v>-39.743000000000002</v>
      </c>
    </row>
    <row r="150" spans="2:25" ht="15" customHeight="1">
      <c r="B150" s="212" t="s">
        <v>48</v>
      </c>
      <c r="C150" s="174">
        <f>-C140</f>
        <v>-8.5190000000000001</v>
      </c>
      <c r="D150" s="174">
        <f>-D140</f>
        <v>-5.3070000000000004</v>
      </c>
      <c r="E150" s="174">
        <f>-E140</f>
        <v>-0.372</v>
      </c>
      <c r="F150" s="174">
        <f>-F140</f>
        <v>-0.64400000000000002</v>
      </c>
      <c r="G150" s="56">
        <f t="shared" si="314"/>
        <v>-14.842000000000001</v>
      </c>
      <c r="H150" s="174">
        <f>-H140</f>
        <v>-0.76300000000000001</v>
      </c>
      <c r="I150" s="174">
        <f>-I140</f>
        <v>-0.76300000000000001</v>
      </c>
      <c r="J150" s="174">
        <f>-J140</f>
        <v>-0.71799999999999997</v>
      </c>
      <c r="K150" s="174">
        <f>-K140</f>
        <v>-0.53600000000000003</v>
      </c>
      <c r="L150" s="56">
        <f t="shared" si="293"/>
        <v>-2.78</v>
      </c>
      <c r="M150" s="174">
        <f>-M140</f>
        <v>-0.89800000000000002</v>
      </c>
      <c r="N150" s="174">
        <f>-N140</f>
        <v>-0.51300000000000001</v>
      </c>
      <c r="O150" s="174">
        <f>-O140</f>
        <v>-0.35699999999999998</v>
      </c>
      <c r="P150" s="174">
        <f>-P140</f>
        <v>-0.81200000000000006</v>
      </c>
      <c r="Q150" s="56">
        <f t="shared" si="294"/>
        <v>-2.58</v>
      </c>
      <c r="R150" s="174">
        <f>-R140</f>
        <v>-1.171</v>
      </c>
      <c r="S150" s="174">
        <f>-S140</f>
        <v>-0.95099999999999996</v>
      </c>
      <c r="T150" s="174">
        <f>-T140</f>
        <v>-0.33300000000000002</v>
      </c>
      <c r="U150" s="174">
        <f>-U140</f>
        <v>-0.10100000000000001</v>
      </c>
      <c r="V150" s="56">
        <f t="shared" si="296"/>
        <v>-2.556</v>
      </c>
      <c r="W150" s="174">
        <f>-W140</f>
        <v>-0.53300000000000003</v>
      </c>
      <c r="X150" s="174">
        <f>-X140</f>
        <v>-0.41299999999999998</v>
      </c>
      <c r="Y150" s="174">
        <f>-Y140</f>
        <v>-1.0269999999999999</v>
      </c>
    </row>
    <row r="151" spans="2:25" ht="15" customHeight="1">
      <c r="B151" s="212" t="s">
        <v>106</v>
      </c>
      <c r="C151" s="174">
        <f>-C124</f>
        <v>-0.80100000000000005</v>
      </c>
      <c r="D151" s="174">
        <f>-D124</f>
        <v>-0.80100000000000005</v>
      </c>
      <c r="E151" s="174">
        <f>-E124</f>
        <v>0</v>
      </c>
      <c r="F151" s="174">
        <f>-F124</f>
        <v>0</v>
      </c>
      <c r="G151" s="56">
        <f t="shared" si="314"/>
        <v>-1.6020000000000001</v>
      </c>
      <c r="H151" s="174">
        <f>-H124</f>
        <v>0</v>
      </c>
      <c r="I151" s="174">
        <f>-I124</f>
        <v>0</v>
      </c>
      <c r="J151" s="174">
        <f>-J124</f>
        <v>0</v>
      </c>
      <c r="K151" s="174">
        <f>-K124</f>
        <v>0</v>
      </c>
      <c r="L151" s="56">
        <f t="shared" si="293"/>
        <v>0</v>
      </c>
      <c r="M151" s="174">
        <f>-M124</f>
        <v>0</v>
      </c>
      <c r="N151" s="174">
        <f>-N124</f>
        <v>0</v>
      </c>
      <c r="O151" s="174">
        <f>-O124</f>
        <v>0</v>
      </c>
      <c r="P151" s="174">
        <f>-P124</f>
        <v>0</v>
      </c>
      <c r="Q151" s="56">
        <f t="shared" si="294"/>
        <v>0</v>
      </c>
      <c r="R151" s="174">
        <f>-R124</f>
        <v>0</v>
      </c>
      <c r="S151" s="174">
        <f>-S124</f>
        <v>0</v>
      </c>
      <c r="T151" s="174">
        <f>-T124</f>
        <v>0</v>
      </c>
      <c r="U151" s="174">
        <f>-U124</f>
        <v>0</v>
      </c>
      <c r="V151" s="56">
        <f t="shared" si="296"/>
        <v>0</v>
      </c>
      <c r="W151" s="174">
        <f>-W124</f>
        <v>0</v>
      </c>
      <c r="X151" s="174">
        <f>-X124</f>
        <v>0</v>
      </c>
      <c r="Y151" s="174">
        <f>-Y124</f>
        <v>0</v>
      </c>
    </row>
    <row r="152" spans="2:25" s="101" customFormat="1">
      <c r="B152" s="204" t="s">
        <v>89</v>
      </c>
      <c r="C152" s="211">
        <f t="shared" ref="C152:I152" si="315">SUM(C147:C151)</f>
        <v>107.45400000000002</v>
      </c>
      <c r="D152" s="211">
        <f t="shared" si="315"/>
        <v>113.83199999999999</v>
      </c>
      <c r="E152" s="211">
        <f t="shared" si="315"/>
        <v>134.33500000000004</v>
      </c>
      <c r="F152" s="211">
        <f t="shared" si="315"/>
        <v>107.74200000000013</v>
      </c>
      <c r="G152" s="210">
        <f t="shared" si="315"/>
        <v>463.36300000000028</v>
      </c>
      <c r="H152" s="211">
        <f t="shared" si="315"/>
        <v>171.02499999999995</v>
      </c>
      <c r="I152" s="211">
        <f t="shared" si="315"/>
        <v>155.19000000000005</v>
      </c>
      <c r="J152" s="211">
        <f t="shared" ref="J152:M152" si="316">SUM(J147:J151)</f>
        <v>112.19799999999999</v>
      </c>
      <c r="K152" s="211">
        <f t="shared" si="316"/>
        <v>120.91700000000002</v>
      </c>
      <c r="L152" s="210">
        <f t="shared" si="316"/>
        <v>559.33000000000015</v>
      </c>
      <c r="M152" s="211">
        <f t="shared" si="316"/>
        <v>170.48099999999997</v>
      </c>
      <c r="N152" s="211">
        <f t="shared" ref="N152:R152" si="317">SUM(N147:N151)</f>
        <v>133.88800000000001</v>
      </c>
      <c r="O152" s="211">
        <f t="shared" si="317"/>
        <v>128.82899999999998</v>
      </c>
      <c r="P152" s="211">
        <f t="shared" si="317"/>
        <v>116.44600000000003</v>
      </c>
      <c r="Q152" s="210">
        <f t="shared" si="317"/>
        <v>549.64399999999989</v>
      </c>
      <c r="R152" s="211">
        <f t="shared" si="317"/>
        <v>158.316</v>
      </c>
      <c r="S152" s="211">
        <f t="shared" ref="S152:T152" si="318">SUM(S147:S151)</f>
        <v>131.62599999999998</v>
      </c>
      <c r="T152" s="211">
        <f t="shared" si="318"/>
        <v>134.34900000000002</v>
      </c>
      <c r="U152" s="211">
        <f t="shared" ref="U152:V152" si="319">SUM(U147:U151)</f>
        <v>117.56800000000004</v>
      </c>
      <c r="V152" s="210">
        <f t="shared" si="319"/>
        <v>541.85900000000015</v>
      </c>
      <c r="W152" s="211">
        <f t="shared" ref="W152:X152" si="320">SUM(W147:W151)</f>
        <v>117.21599999999994</v>
      </c>
      <c r="X152" s="211">
        <f t="shared" si="320"/>
        <v>86.931999999999945</v>
      </c>
      <c r="Y152" s="211">
        <f t="shared" ref="Y152" si="321">SUM(Y147:Y151)</f>
        <v>92.303999999999988</v>
      </c>
    </row>
    <row r="153" spans="2:25" s="101" customFormat="1">
      <c r="B153" s="37"/>
      <c r="C153" s="200"/>
      <c r="D153" s="200"/>
      <c r="E153" s="200"/>
      <c r="F153" s="200"/>
      <c r="G153" s="200"/>
      <c r="H153" s="200"/>
      <c r="I153" s="200"/>
      <c r="J153" s="200"/>
      <c r="K153" s="229"/>
      <c r="L153" s="200"/>
      <c r="M153" s="230"/>
      <c r="N153" s="200"/>
      <c r="O153" s="230"/>
      <c r="P153" s="230"/>
      <c r="Q153" s="200"/>
      <c r="R153" s="230"/>
      <c r="S153" s="200"/>
      <c r="T153" s="200"/>
      <c r="U153" s="200"/>
      <c r="V153" s="200"/>
      <c r="W153" s="200"/>
      <c r="X153" s="200"/>
      <c r="Y153" s="200"/>
    </row>
    <row r="154" spans="2:25">
      <c r="B154" s="130"/>
    </row>
    <row r="155" spans="2:25" ht="14.25">
      <c r="B155" s="31" t="s">
        <v>55</v>
      </c>
      <c r="C155" s="31">
        <f>'Non-GAAP Financial Measures'!$B$57</f>
        <v>43769</v>
      </c>
    </row>
  </sheetData>
  <pageMargins left="0.7" right="0.7" top="0.75" bottom="0.75" header="0.3" footer="0.3"/>
  <pageSetup scale="28" orientation="portrait" r:id="rId1"/>
  <headerFooter>
    <oddHeader>&amp;A</oddHeader>
    <oddFooter>&amp;RPage &amp;P</oddFooter>
  </headerFooter>
  <ignoredErrors>
    <ignoredError sqref="C153:P153 C4:Q6 C31:F31 C7:F29 C72:F152 C71:F71 C33:F33" numberStoredAsText="1"/>
    <ignoredError sqref="H29:K29 M29:P29 H31:K31 M31:P31 H84:K84 H71:K83 G10:Q28 H117:P152 G29:G32 L29:L32 Q29:Q32 H62:K63 G33:U34 H68:K68 M69:P69 G38:U38 G64 G68 G69 G62:G63 G85:G152 G71:G83 G39:G61 G84 G65:G67 V10:V31 V64 V38 V69 V68 V33:V34 V62:V63 V32 V65:V67 V35:V37 V70:V147 V39:V61 V149:V151 R62:U63 R68:U68 R69:U69 Q64 Q69 Q68 Q62:Q63 Q85:Q152 Q71:Q83 Q84 Q39:Q61 Q154:Q155 Q65:Q67 Q70 M84:P84 M71:P83 H85:K116 M85:P116 M62:P63 M68:P68 L64 L69 L68 L62:L63 L85:L116 L71:L83 L84 L39:L61 L65:L67 L70" formula="1"/>
    <ignoredError sqref="Q153" numberStoredAsText="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pageSetUpPr fitToPage="1"/>
  </sheetPr>
  <dimension ref="B1:H752"/>
  <sheetViews>
    <sheetView showGridLines="0" zoomScaleNormal="100" zoomScaleSheetLayoutView="100" workbookViewId="0">
      <pane ySplit="4" topLeftCell="A721" activePane="bottomLeft" state="frozen"/>
      <selection activeCell="AN6" sqref="AN6"/>
      <selection pane="bottomLeft" activeCell="C724" sqref="C724"/>
    </sheetView>
  </sheetViews>
  <sheetFormatPr defaultColWidth="9.140625" defaultRowHeight="14.25"/>
  <cols>
    <col min="1" max="1" width="3.7109375" style="3" customWidth="1"/>
    <col min="2" max="2" width="49.85546875" style="3" customWidth="1"/>
    <col min="3" max="6" width="15.7109375" style="3" customWidth="1"/>
    <col min="7" max="7" width="15.7109375" style="4" customWidth="1"/>
    <col min="8" max="8" width="9.7109375" style="3" bestFit="1" customWidth="1"/>
    <col min="9" max="16384" width="9.140625" style="3"/>
  </cols>
  <sheetData>
    <row r="1" spans="2:7">
      <c r="C1" s="73"/>
      <c r="D1" s="73"/>
      <c r="E1" s="73"/>
    </row>
    <row r="2" spans="2:7" ht="26.25">
      <c r="B2" s="5" t="s">
        <v>171</v>
      </c>
      <c r="C2" s="73"/>
      <c r="D2" s="73"/>
      <c r="E2" s="73"/>
    </row>
    <row r="3" spans="2:7">
      <c r="B3" s="6" t="s">
        <v>21</v>
      </c>
      <c r="C3" s="73"/>
      <c r="D3" s="73"/>
      <c r="E3" s="73"/>
    </row>
    <row r="4" spans="2:7" ht="16.5">
      <c r="B4" s="7" t="s">
        <v>59</v>
      </c>
      <c r="C4" s="8"/>
      <c r="D4" s="9"/>
      <c r="E4" s="233"/>
      <c r="F4" s="10"/>
      <c r="G4" s="11"/>
    </row>
    <row r="5" spans="2:7">
      <c r="B5" s="10"/>
      <c r="C5" s="10"/>
      <c r="D5" s="10"/>
      <c r="E5" s="10"/>
      <c r="F5" s="10"/>
      <c r="G5" s="11"/>
    </row>
    <row r="6" spans="2:7" ht="15.75">
      <c r="B6" s="12" t="s">
        <v>172</v>
      </c>
      <c r="C6" s="26"/>
      <c r="D6" s="26"/>
      <c r="E6" s="26"/>
      <c r="F6" s="26"/>
      <c r="G6" s="18"/>
    </row>
    <row r="7" spans="2:7" ht="15.75">
      <c r="B7" s="12"/>
      <c r="C7" s="26"/>
      <c r="D7" s="26"/>
      <c r="E7" s="26"/>
      <c r="F7" s="26"/>
      <c r="G7" s="18"/>
    </row>
    <row r="8" spans="2:7" ht="12.75" customHeight="1">
      <c r="C8" s="13" t="s">
        <v>64</v>
      </c>
      <c r="D8" s="13"/>
      <c r="E8" s="13"/>
      <c r="F8" s="13"/>
      <c r="G8" s="13"/>
    </row>
    <row r="9" spans="2:7" ht="25.5">
      <c r="C9" s="14" t="s">
        <v>43</v>
      </c>
      <c r="D9" s="14" t="s">
        <v>135</v>
      </c>
      <c r="E9" s="14" t="s">
        <v>130</v>
      </c>
      <c r="F9" s="14" t="s">
        <v>7</v>
      </c>
      <c r="G9" s="14" t="s">
        <v>38</v>
      </c>
    </row>
    <row r="10" spans="2:7" ht="15" customHeight="1">
      <c r="B10" s="15" t="s">
        <v>44</v>
      </c>
      <c r="C10" s="16">
        <v>177.489</v>
      </c>
      <c r="D10" s="16">
        <v>17.172999999999998</v>
      </c>
      <c r="E10" s="16">
        <v>-3.5999999999999997E-2</v>
      </c>
      <c r="F10" s="16">
        <v>-75.634</v>
      </c>
      <c r="G10" s="17">
        <f>SUM(C10:F10)</f>
        <v>118.992</v>
      </c>
    </row>
    <row r="11" spans="2:7" ht="15" customHeight="1">
      <c r="B11" s="3" t="s">
        <v>45</v>
      </c>
      <c r="C11" s="16" t="s">
        <v>138</v>
      </c>
      <c r="D11" s="16" t="s">
        <v>138</v>
      </c>
      <c r="E11" s="16" t="s">
        <v>138</v>
      </c>
      <c r="F11" s="16" t="s">
        <v>138</v>
      </c>
      <c r="G11" s="17"/>
    </row>
    <row r="12" spans="2:7" ht="15" customHeight="1">
      <c r="B12" s="19" t="s">
        <v>46</v>
      </c>
      <c r="C12" s="16">
        <v>31.936</v>
      </c>
      <c r="D12" s="16">
        <v>19.27</v>
      </c>
      <c r="E12" s="16">
        <v>7.9109999999999996</v>
      </c>
      <c r="F12" s="16">
        <v>63.241</v>
      </c>
      <c r="G12" s="17">
        <f>SUM(C12:F12)</f>
        <v>122.358</v>
      </c>
    </row>
    <row r="13" spans="2:7" ht="15" customHeight="1">
      <c r="B13" s="19" t="s">
        <v>123</v>
      </c>
      <c r="C13" s="16" t="s">
        <v>138</v>
      </c>
      <c r="D13" s="16" t="s">
        <v>138</v>
      </c>
      <c r="E13" s="16" t="s">
        <v>138</v>
      </c>
      <c r="F13" s="16">
        <v>0</v>
      </c>
      <c r="G13" s="17">
        <f>SUM(C13:F13)</f>
        <v>0</v>
      </c>
    </row>
    <row r="14" spans="2:7" ht="15" customHeight="1">
      <c r="B14" s="19" t="s">
        <v>47</v>
      </c>
      <c r="C14" s="16" t="s">
        <v>138</v>
      </c>
      <c r="D14" s="16" t="s">
        <v>138</v>
      </c>
      <c r="E14" s="16" t="s">
        <v>138</v>
      </c>
      <c r="F14" s="16" t="s">
        <v>138</v>
      </c>
      <c r="G14" s="17"/>
    </row>
    <row r="15" spans="2:7" ht="15" customHeight="1">
      <c r="B15" s="20" t="s">
        <v>107</v>
      </c>
      <c r="C15" s="16">
        <v>16.206</v>
      </c>
      <c r="D15" s="16">
        <v>40.97</v>
      </c>
      <c r="E15" s="16">
        <v>3.9809999999999999</v>
      </c>
      <c r="F15" s="16">
        <v>3.51</v>
      </c>
      <c r="G15" s="17">
        <f t="shared" ref="G15:G23" si="0">SUM(C15:F15)</f>
        <v>64.667000000000002</v>
      </c>
    </row>
    <row r="16" spans="2:7" ht="15" customHeight="1">
      <c r="B16" s="20" t="s">
        <v>95</v>
      </c>
      <c r="C16" s="16" t="s">
        <v>138</v>
      </c>
      <c r="D16" s="16" t="s">
        <v>138</v>
      </c>
      <c r="E16" s="16" t="s">
        <v>138</v>
      </c>
      <c r="F16" s="16">
        <v>0</v>
      </c>
      <c r="G16" s="17">
        <f t="shared" si="0"/>
        <v>0</v>
      </c>
    </row>
    <row r="17" spans="2:7" ht="15" customHeight="1">
      <c r="B17" s="188" t="s">
        <v>97</v>
      </c>
      <c r="C17" s="16" t="s">
        <v>138</v>
      </c>
      <c r="D17" s="16" t="s">
        <v>138</v>
      </c>
      <c r="E17" s="16" t="s">
        <v>138</v>
      </c>
      <c r="F17" s="16">
        <v>0</v>
      </c>
      <c r="G17" s="17">
        <f>SUM(C17:F17)</f>
        <v>0</v>
      </c>
    </row>
    <row r="18" spans="2:7" ht="15" customHeight="1">
      <c r="B18" s="21" t="s">
        <v>102</v>
      </c>
      <c r="C18" s="16">
        <v>11.172000000000001</v>
      </c>
      <c r="D18" s="16" t="s">
        <v>138</v>
      </c>
      <c r="E18" s="16" t="s">
        <v>138</v>
      </c>
      <c r="F18" s="16" t="s">
        <v>138</v>
      </c>
      <c r="G18" s="17">
        <f>SUM(C18:F18)</f>
        <v>11.172000000000001</v>
      </c>
    </row>
    <row r="19" spans="2:7" ht="15" customHeight="1">
      <c r="B19" s="20" t="s">
        <v>19</v>
      </c>
      <c r="C19" s="16" t="s">
        <v>138</v>
      </c>
      <c r="D19" s="16" t="s">
        <v>138</v>
      </c>
      <c r="E19" s="16" t="s">
        <v>138</v>
      </c>
      <c r="F19" s="16">
        <v>3.5329999999999999</v>
      </c>
      <c r="G19" s="17">
        <f t="shared" si="0"/>
        <v>3.5329999999999999</v>
      </c>
    </row>
    <row r="20" spans="2:7" ht="15" customHeight="1">
      <c r="B20" s="15" t="s">
        <v>32</v>
      </c>
      <c r="C20" s="22">
        <f>SUM(C10,C12:C13,C15:C19)</f>
        <v>236.803</v>
      </c>
      <c r="D20" s="22">
        <f>SUM(D10,D12:D13,D15:D19)</f>
        <v>77.412999999999997</v>
      </c>
      <c r="E20" s="22">
        <f>SUM(E10,E12:E13,E15:E19)</f>
        <v>11.856</v>
      </c>
      <c r="F20" s="22">
        <f>SUM(F10,F12:F13,F15:F19)</f>
        <v>-5.3500000000000014</v>
      </c>
      <c r="G20" s="22">
        <f t="shared" si="0"/>
        <v>320.72199999999998</v>
      </c>
    </row>
    <row r="21" spans="2:7" ht="15" customHeight="1">
      <c r="B21" s="24" t="s">
        <v>46</v>
      </c>
      <c r="C21" s="17">
        <f>-C12</f>
        <v>-31.936</v>
      </c>
      <c r="D21" s="17">
        <f>-D12</f>
        <v>-19.27</v>
      </c>
      <c r="E21" s="17">
        <f>-E12</f>
        <v>-7.9109999999999996</v>
      </c>
      <c r="F21" s="17">
        <f>-F12</f>
        <v>-63.241</v>
      </c>
      <c r="G21" s="17">
        <f t="shared" si="0"/>
        <v>-122.358</v>
      </c>
    </row>
    <row r="22" spans="2:7" ht="15" customHeight="1">
      <c r="B22" s="24" t="s">
        <v>48</v>
      </c>
      <c r="C22" s="16">
        <v>8.5190000000000001</v>
      </c>
      <c r="D22" s="16" t="s">
        <v>138</v>
      </c>
      <c r="E22" s="16" t="s">
        <v>138</v>
      </c>
      <c r="F22" s="16" t="s">
        <v>138</v>
      </c>
      <c r="G22" s="17">
        <f t="shared" si="0"/>
        <v>8.5190000000000001</v>
      </c>
    </row>
    <row r="23" spans="2:7" ht="15" customHeight="1">
      <c r="B23" s="24" t="s">
        <v>105</v>
      </c>
      <c r="C23" s="16">
        <v>0.80100000000000005</v>
      </c>
      <c r="D23" s="16" t="s">
        <v>138</v>
      </c>
      <c r="E23" s="16" t="s">
        <v>138</v>
      </c>
      <c r="F23" s="16" t="s">
        <v>138</v>
      </c>
      <c r="G23" s="17">
        <f t="shared" si="0"/>
        <v>0.80100000000000005</v>
      </c>
    </row>
    <row r="24" spans="2:7" ht="15" customHeight="1">
      <c r="B24" s="24" t="s">
        <v>49</v>
      </c>
      <c r="C24" s="16" t="s">
        <v>138</v>
      </c>
      <c r="D24" s="16" t="s">
        <v>138</v>
      </c>
      <c r="E24" s="16" t="s">
        <v>138</v>
      </c>
      <c r="F24" s="16" t="s">
        <v>138</v>
      </c>
      <c r="G24" s="17"/>
    </row>
    <row r="25" spans="2:7" ht="15" customHeight="1">
      <c r="B25" s="19" t="s">
        <v>107</v>
      </c>
      <c r="C25" s="16">
        <v>1.9</v>
      </c>
      <c r="D25" s="16">
        <v>1.5229999999999999</v>
      </c>
      <c r="E25" s="16">
        <v>0.22900000000000001</v>
      </c>
      <c r="F25" s="16">
        <v>21.742000000000001</v>
      </c>
      <c r="G25" s="17">
        <f t="shared" ref="G25:G29" si="1">SUM(C25:F25)</f>
        <v>25.394000000000002</v>
      </c>
    </row>
    <row r="26" spans="2:7" ht="15" customHeight="1">
      <c r="B26" s="19" t="s">
        <v>95</v>
      </c>
      <c r="C26" s="16" t="s">
        <v>138</v>
      </c>
      <c r="D26" s="16" t="s">
        <v>138</v>
      </c>
      <c r="E26" s="16" t="s">
        <v>138</v>
      </c>
      <c r="F26" s="16">
        <v>0</v>
      </c>
      <c r="G26" s="17">
        <f t="shared" si="1"/>
        <v>0</v>
      </c>
    </row>
    <row r="27" spans="2:7" ht="15" customHeight="1">
      <c r="B27" s="19" t="s">
        <v>96</v>
      </c>
      <c r="C27" s="16" t="s">
        <v>138</v>
      </c>
      <c r="D27" s="16" t="s">
        <v>138</v>
      </c>
      <c r="E27" s="16" t="s">
        <v>138</v>
      </c>
      <c r="F27" s="16">
        <v>1.8109999999999999</v>
      </c>
      <c r="G27" s="17">
        <f>SUM(C27:F27)</f>
        <v>1.8109999999999999</v>
      </c>
    </row>
    <row r="28" spans="2:7" ht="15" customHeight="1">
      <c r="B28" s="187" t="s">
        <v>97</v>
      </c>
      <c r="C28" s="16" t="s">
        <v>138</v>
      </c>
      <c r="D28" s="16" t="s">
        <v>138</v>
      </c>
      <c r="E28" s="16" t="s">
        <v>138</v>
      </c>
      <c r="F28" s="16">
        <v>3.4359999999999999</v>
      </c>
      <c r="G28" s="17">
        <f>SUM(C28:F28)</f>
        <v>3.4359999999999999</v>
      </c>
    </row>
    <row r="29" spans="2:7" ht="15" customHeight="1">
      <c r="B29" s="19" t="s">
        <v>19</v>
      </c>
      <c r="C29" s="16" t="s">
        <v>138</v>
      </c>
      <c r="D29" s="16" t="s">
        <v>138</v>
      </c>
      <c r="E29" s="16" t="s">
        <v>138</v>
      </c>
      <c r="F29" s="16">
        <v>5.2610000000000001</v>
      </c>
      <c r="G29" s="17">
        <f t="shared" si="1"/>
        <v>5.2610000000000001</v>
      </c>
    </row>
    <row r="30" spans="2:7" ht="12.75">
      <c r="B30" s="15" t="s">
        <v>2</v>
      </c>
      <c r="C30" s="22">
        <f>SUM(C20,C21:C23,C25:C29)</f>
        <v>216.08699999999999</v>
      </c>
      <c r="D30" s="22">
        <f>SUM(D20,D21:D23,D25:D29)</f>
        <v>59.666000000000004</v>
      </c>
      <c r="E30" s="22">
        <f>SUM(E20,E21:E23,E25:E29)</f>
        <v>4.1740000000000004</v>
      </c>
      <c r="F30" s="22">
        <f>SUM(F20,F21:F23,F25:F29)</f>
        <v>-36.341000000000001</v>
      </c>
      <c r="G30" s="22">
        <f>SUM(C30:F30)</f>
        <v>243.58599999999996</v>
      </c>
    </row>
    <row r="31" spans="2:7" ht="12.75">
      <c r="B31" s="3" t="s">
        <v>156</v>
      </c>
      <c r="C31" s="55"/>
      <c r="D31" s="55"/>
      <c r="E31" s="55"/>
      <c r="F31" s="55"/>
      <c r="G31" s="55"/>
    </row>
    <row r="32" spans="2:7">
      <c r="B32" s="19" t="s">
        <v>107</v>
      </c>
      <c r="C32" s="17">
        <f>SUM(C15,C25)</f>
        <v>18.105999999999998</v>
      </c>
      <c r="D32" s="17">
        <f>SUM(D15,D25)</f>
        <v>42.493000000000002</v>
      </c>
      <c r="E32" s="17">
        <f>SUM(E15,E25)</f>
        <v>4.21</v>
      </c>
      <c r="F32" s="17">
        <f>SUM(F15,F25)</f>
        <v>25.252000000000002</v>
      </c>
      <c r="G32" s="17">
        <f>SUM(C32:F32)</f>
        <v>90.061000000000007</v>
      </c>
    </row>
    <row r="33" spans="2:7">
      <c r="B33" s="238" t="s">
        <v>102</v>
      </c>
      <c r="C33" s="17">
        <f>+C18</f>
        <v>11.172000000000001</v>
      </c>
      <c r="D33" s="17"/>
      <c r="E33" s="17"/>
      <c r="F33" s="17"/>
      <c r="G33" s="17">
        <f>SUM(C33:F33)</f>
        <v>11.172000000000001</v>
      </c>
    </row>
    <row r="34" spans="2:7">
      <c r="B34" s="238" t="s">
        <v>93</v>
      </c>
      <c r="C34" s="17">
        <f>C23</f>
        <v>0.80100000000000005</v>
      </c>
      <c r="D34" s="17"/>
      <c r="E34" s="17"/>
      <c r="F34" s="17">
        <f>-'Consolidated Reconciliations'!C$14</f>
        <v>-21.675000000000001</v>
      </c>
      <c r="G34" s="17">
        <f>SUM(C34:F34)</f>
        <v>-20.874000000000002</v>
      </c>
    </row>
    <row r="35" spans="2:7" ht="13.5" thickBot="1">
      <c r="B35" s="15" t="s">
        <v>142</v>
      </c>
      <c r="C35" s="25">
        <f>C30-C32-C33-C34</f>
        <v>186.00800000000001</v>
      </c>
      <c r="D35" s="25">
        <f t="shared" ref="D35" si="2">D30-D32-D33-D34</f>
        <v>17.173000000000002</v>
      </c>
      <c r="E35" s="25">
        <f t="shared" ref="E35" si="3">E30-E32-E33-E34</f>
        <v>-3.5999999999999588E-2</v>
      </c>
      <c r="F35" s="25">
        <f t="shared" ref="F35" si="4">F30-F32-F33-F34</f>
        <v>-39.918000000000006</v>
      </c>
      <c r="G35" s="25">
        <f t="shared" ref="G35" si="5">G30-G32-G33-G34</f>
        <v>163.22699999999995</v>
      </c>
    </row>
    <row r="36" spans="2:7" ht="15" thickTop="1">
      <c r="C36" s="26"/>
      <c r="D36" s="26"/>
      <c r="E36" s="26"/>
      <c r="F36" s="26"/>
      <c r="G36" s="18"/>
    </row>
    <row r="37" spans="2:7">
      <c r="C37" s="26"/>
      <c r="D37" s="26"/>
      <c r="E37" s="26"/>
      <c r="F37" s="26"/>
      <c r="G37" s="18"/>
    </row>
    <row r="38" spans="2:7" ht="15.75">
      <c r="B38" s="12" t="s">
        <v>173</v>
      </c>
      <c r="C38" s="26"/>
      <c r="D38" s="26"/>
      <c r="E38" s="26"/>
      <c r="F38" s="26"/>
      <c r="G38" s="18"/>
    </row>
    <row r="39" spans="2:7" ht="15.75">
      <c r="B39" s="12"/>
      <c r="C39" s="26"/>
      <c r="D39" s="26"/>
      <c r="E39" s="26"/>
      <c r="F39" s="26"/>
      <c r="G39" s="18"/>
    </row>
    <row r="40" spans="2:7" ht="12.75" customHeight="1">
      <c r="C40" s="13" t="s">
        <v>68</v>
      </c>
      <c r="D40" s="13"/>
      <c r="E40" s="13"/>
      <c r="F40" s="13"/>
      <c r="G40" s="13"/>
    </row>
    <row r="41" spans="2:7" ht="25.5">
      <c r="C41" s="14" t="s">
        <v>43</v>
      </c>
      <c r="D41" s="14" t="s">
        <v>135</v>
      </c>
      <c r="E41" s="14" t="s">
        <v>130</v>
      </c>
      <c r="F41" s="14" t="s">
        <v>7</v>
      </c>
      <c r="G41" s="14" t="s">
        <v>38</v>
      </c>
    </row>
    <row r="42" spans="2:7" ht="12.75">
      <c r="B42" s="15" t="s">
        <v>44</v>
      </c>
      <c r="C42" s="16">
        <v>156.78</v>
      </c>
      <c r="D42" s="16">
        <v>38.749000000000002</v>
      </c>
      <c r="E42" s="16">
        <v>1.7310000000000001</v>
      </c>
      <c r="F42" s="16">
        <v>-74.655000000000001</v>
      </c>
      <c r="G42" s="17">
        <f>SUM(C42:F42)</f>
        <v>122.60499999999999</v>
      </c>
    </row>
    <row r="43" spans="2:7" ht="12.75">
      <c r="B43" s="3" t="s">
        <v>45</v>
      </c>
      <c r="C43" s="16" t="s">
        <v>138</v>
      </c>
      <c r="D43" s="16" t="s">
        <v>138</v>
      </c>
      <c r="E43" s="16" t="s">
        <v>138</v>
      </c>
      <c r="F43" s="16" t="s">
        <v>138</v>
      </c>
      <c r="G43" s="17"/>
    </row>
    <row r="44" spans="2:7" ht="12.75">
      <c r="B44" s="19" t="s">
        <v>46</v>
      </c>
      <c r="C44" s="16">
        <v>36.694000000000003</v>
      </c>
      <c r="D44" s="16">
        <v>16.213999999999999</v>
      </c>
      <c r="E44" s="16">
        <v>8.0760000000000005</v>
      </c>
      <c r="F44" s="16">
        <v>62.375999999999998</v>
      </c>
      <c r="G44" s="17">
        <f>SUM(C44:F44)</f>
        <v>123.36</v>
      </c>
    </row>
    <row r="45" spans="2:7">
      <c r="B45" s="19" t="s">
        <v>123</v>
      </c>
      <c r="C45" s="16" t="s">
        <v>138</v>
      </c>
      <c r="D45" s="16" t="s">
        <v>138</v>
      </c>
      <c r="E45" s="16" t="s">
        <v>138</v>
      </c>
      <c r="F45" s="16">
        <v>0</v>
      </c>
      <c r="G45" s="17">
        <f>SUM(C45:F45)</f>
        <v>0</v>
      </c>
    </row>
    <row r="46" spans="2:7" ht="12.75">
      <c r="B46" s="19" t="s">
        <v>47</v>
      </c>
      <c r="C46" s="16" t="s">
        <v>138</v>
      </c>
      <c r="D46" s="16" t="s">
        <v>138</v>
      </c>
      <c r="E46" s="16" t="s">
        <v>138</v>
      </c>
      <c r="F46" s="16" t="s">
        <v>138</v>
      </c>
      <c r="G46" s="17"/>
    </row>
    <row r="47" spans="2:7">
      <c r="B47" s="20" t="s">
        <v>107</v>
      </c>
      <c r="C47" s="16">
        <v>16.849</v>
      </c>
      <c r="D47" s="16">
        <v>29.821000000000002</v>
      </c>
      <c r="E47" s="16">
        <v>3.694</v>
      </c>
      <c r="F47" s="16">
        <v>2.7149999999999999</v>
      </c>
      <c r="G47" s="17">
        <f t="shared" ref="G47:G55" si="6">SUM(C47:F47)</f>
        <v>53.079000000000008</v>
      </c>
    </row>
    <row r="48" spans="2:7">
      <c r="B48" s="20" t="s">
        <v>95</v>
      </c>
      <c r="C48" s="16" t="s">
        <v>138</v>
      </c>
      <c r="D48" s="16" t="s">
        <v>138</v>
      </c>
      <c r="E48" s="16" t="s">
        <v>138</v>
      </c>
      <c r="F48" s="16">
        <v>0</v>
      </c>
      <c r="G48" s="17">
        <f t="shared" si="6"/>
        <v>0</v>
      </c>
    </row>
    <row r="49" spans="2:7">
      <c r="B49" s="188" t="s">
        <v>97</v>
      </c>
      <c r="C49" s="16" t="s">
        <v>138</v>
      </c>
      <c r="D49" s="16" t="s">
        <v>138</v>
      </c>
      <c r="E49" s="16" t="s">
        <v>138</v>
      </c>
      <c r="F49" s="16">
        <v>0</v>
      </c>
      <c r="G49" s="17">
        <f>SUM(C49:F49)</f>
        <v>0</v>
      </c>
    </row>
    <row r="50" spans="2:7">
      <c r="B50" s="21" t="s">
        <v>102</v>
      </c>
      <c r="C50" s="16">
        <v>10.878</v>
      </c>
      <c r="D50" s="16" t="s">
        <v>138</v>
      </c>
      <c r="E50" s="16" t="s">
        <v>138</v>
      </c>
      <c r="F50" s="16" t="s">
        <v>138</v>
      </c>
      <c r="G50" s="17">
        <f>SUM(C50:F50)</f>
        <v>10.878</v>
      </c>
    </row>
    <row r="51" spans="2:7" ht="12.75">
      <c r="B51" s="20" t="s">
        <v>19</v>
      </c>
      <c r="C51" s="16" t="s">
        <v>138</v>
      </c>
      <c r="D51" s="16" t="s">
        <v>138</v>
      </c>
      <c r="E51" s="16" t="s">
        <v>138</v>
      </c>
      <c r="F51" s="16">
        <v>2.9020000000000001</v>
      </c>
      <c r="G51" s="17">
        <f t="shared" si="6"/>
        <v>2.9020000000000001</v>
      </c>
    </row>
    <row r="52" spans="2:7" ht="12.75">
      <c r="B52" s="15" t="s">
        <v>32</v>
      </c>
      <c r="C52" s="22">
        <f>SUM(C42,C44:C45,C47:C51)</f>
        <v>221.20099999999996</v>
      </c>
      <c r="D52" s="22">
        <f>SUM(D42,D44:D45,D47:D51)</f>
        <v>84.784000000000006</v>
      </c>
      <c r="E52" s="22">
        <f>SUM(E42,E44:E45,E47:E51)</f>
        <v>13.501000000000001</v>
      </c>
      <c r="F52" s="22">
        <f>SUM(F42,F44:F45,F47:F51)</f>
        <v>-6.6620000000000035</v>
      </c>
      <c r="G52" s="22">
        <f t="shared" si="6"/>
        <v>312.82399999999996</v>
      </c>
    </row>
    <row r="53" spans="2:7" ht="12.75">
      <c r="B53" s="24" t="s">
        <v>46</v>
      </c>
      <c r="C53" s="17">
        <f>-C44</f>
        <v>-36.694000000000003</v>
      </c>
      <c r="D53" s="17">
        <f>-D44</f>
        <v>-16.213999999999999</v>
      </c>
      <c r="E53" s="17">
        <f>-E44</f>
        <v>-8.0760000000000005</v>
      </c>
      <c r="F53" s="17">
        <f>-F44</f>
        <v>-62.375999999999998</v>
      </c>
      <c r="G53" s="17">
        <f t="shared" si="6"/>
        <v>-123.36</v>
      </c>
    </row>
    <row r="54" spans="2:7" ht="12.75">
      <c r="B54" s="24" t="s">
        <v>48</v>
      </c>
      <c r="C54" s="16">
        <v>5.3070000000000004</v>
      </c>
      <c r="D54" s="16" t="s">
        <v>138</v>
      </c>
      <c r="E54" s="16" t="s">
        <v>138</v>
      </c>
      <c r="F54" s="16" t="s">
        <v>138</v>
      </c>
      <c r="G54" s="17">
        <f t="shared" si="6"/>
        <v>5.3070000000000004</v>
      </c>
    </row>
    <row r="55" spans="2:7">
      <c r="B55" s="24" t="s">
        <v>105</v>
      </c>
      <c r="C55" s="16">
        <v>0.80100000000000005</v>
      </c>
      <c r="D55" s="16" t="s">
        <v>138</v>
      </c>
      <c r="E55" s="16" t="s">
        <v>138</v>
      </c>
      <c r="F55" s="16" t="s">
        <v>138</v>
      </c>
      <c r="G55" s="17">
        <f t="shared" si="6"/>
        <v>0.80100000000000005</v>
      </c>
    </row>
    <row r="56" spans="2:7" ht="12.75">
      <c r="B56" s="24" t="s">
        <v>49</v>
      </c>
      <c r="C56" s="16" t="s">
        <v>138</v>
      </c>
      <c r="D56" s="16" t="s">
        <v>138</v>
      </c>
      <c r="E56" s="16" t="s">
        <v>138</v>
      </c>
      <c r="F56" s="16" t="s">
        <v>138</v>
      </c>
      <c r="G56" s="17"/>
    </row>
    <row r="57" spans="2:7">
      <c r="B57" s="19" t="s">
        <v>107</v>
      </c>
      <c r="C57" s="16">
        <v>1.89</v>
      </c>
      <c r="D57" s="16">
        <v>1.494</v>
      </c>
      <c r="E57" s="16">
        <v>0.22900000000000001</v>
      </c>
      <c r="F57" s="16">
        <v>19.864000000000001</v>
      </c>
      <c r="G57" s="17">
        <f t="shared" ref="G57:G61" si="7">SUM(C57:F57)</f>
        <v>23.477</v>
      </c>
    </row>
    <row r="58" spans="2:7" ht="15" customHeight="1">
      <c r="B58" s="19" t="s">
        <v>95</v>
      </c>
      <c r="C58" s="16" t="s">
        <v>138</v>
      </c>
      <c r="D58" s="16" t="s">
        <v>138</v>
      </c>
      <c r="E58" s="16" t="s">
        <v>138</v>
      </c>
      <c r="F58" s="16">
        <v>0</v>
      </c>
      <c r="G58" s="17">
        <f t="shared" si="7"/>
        <v>0</v>
      </c>
    </row>
    <row r="59" spans="2:7">
      <c r="B59" s="19" t="s">
        <v>96</v>
      </c>
      <c r="C59" s="16" t="s">
        <v>138</v>
      </c>
      <c r="D59" s="16" t="s">
        <v>138</v>
      </c>
      <c r="E59" s="16" t="s">
        <v>138</v>
      </c>
      <c r="F59" s="16">
        <v>2.0529999999999999</v>
      </c>
      <c r="G59" s="17">
        <f>SUM(C59:F59)</f>
        <v>2.0529999999999999</v>
      </c>
    </row>
    <row r="60" spans="2:7">
      <c r="B60" s="187" t="s">
        <v>97</v>
      </c>
      <c r="C60" s="16" t="s">
        <v>138</v>
      </c>
      <c r="D60" s="16" t="s">
        <v>138</v>
      </c>
      <c r="E60" s="16" t="s">
        <v>138</v>
      </c>
      <c r="F60" s="16">
        <v>2.0430000000000001</v>
      </c>
      <c r="G60" s="17">
        <f>SUM(C60:F60)</f>
        <v>2.0430000000000001</v>
      </c>
    </row>
    <row r="61" spans="2:7" ht="12.75">
      <c r="B61" s="19" t="s">
        <v>19</v>
      </c>
      <c r="C61" s="16" t="s">
        <v>138</v>
      </c>
      <c r="D61" s="16" t="s">
        <v>138</v>
      </c>
      <c r="E61" s="16" t="s">
        <v>138</v>
      </c>
      <c r="F61" s="16">
        <v>4.4279999999999999</v>
      </c>
      <c r="G61" s="17">
        <f t="shared" si="7"/>
        <v>4.4279999999999999</v>
      </c>
    </row>
    <row r="62" spans="2:7" ht="12.75">
      <c r="B62" s="15" t="s">
        <v>2</v>
      </c>
      <c r="C62" s="22">
        <f>SUM(C52,C53:C55,C57:C61)</f>
        <v>192.50499999999991</v>
      </c>
      <c r="D62" s="22">
        <f>SUM(D52,D53:D55,D57:D61)</f>
        <v>70.064000000000007</v>
      </c>
      <c r="E62" s="22">
        <f>SUM(E52,E53:E55,E57:E61)</f>
        <v>5.6540000000000008</v>
      </c>
      <c r="F62" s="22">
        <f>SUM(F52,F53:F55,F57:F61)</f>
        <v>-40.65</v>
      </c>
      <c r="G62" s="22">
        <f>SUM(C62:F62)</f>
        <v>227.57299999999989</v>
      </c>
    </row>
    <row r="63" spans="2:7" ht="12.75">
      <c r="B63" s="3" t="s">
        <v>156</v>
      </c>
      <c r="C63" s="55"/>
      <c r="D63" s="55"/>
      <c r="E63" s="55"/>
      <c r="F63" s="55"/>
      <c r="G63" s="55"/>
    </row>
    <row r="64" spans="2:7">
      <c r="B64" s="19" t="s">
        <v>107</v>
      </c>
      <c r="C64" s="17">
        <f>SUM(C47,C57)</f>
        <v>18.739000000000001</v>
      </c>
      <c r="D64" s="17">
        <f>SUM(D47,D57)</f>
        <v>31.315000000000001</v>
      </c>
      <c r="E64" s="17">
        <f>SUM(E47,E57)</f>
        <v>3.923</v>
      </c>
      <c r="F64" s="17">
        <f>SUM(F47,F57)</f>
        <v>22.579000000000001</v>
      </c>
      <c r="G64" s="17">
        <f>SUM(C64:F64)</f>
        <v>76.556000000000012</v>
      </c>
    </row>
    <row r="65" spans="2:7">
      <c r="B65" s="238" t="s">
        <v>102</v>
      </c>
      <c r="C65" s="17">
        <f>+C50</f>
        <v>10.878</v>
      </c>
      <c r="D65" s="17"/>
      <c r="E65" s="17"/>
      <c r="F65" s="17"/>
      <c r="G65" s="17">
        <f>SUM(C65:F65)</f>
        <v>10.878</v>
      </c>
    </row>
    <row r="66" spans="2:7">
      <c r="B66" s="238" t="s">
        <v>93</v>
      </c>
      <c r="C66" s="17">
        <f>C55</f>
        <v>0.80100000000000005</v>
      </c>
      <c r="D66" s="17"/>
      <c r="E66" s="17"/>
      <c r="F66" s="17">
        <f>-'Consolidated Reconciliations'!D$14</f>
        <v>-23.210999999999999</v>
      </c>
      <c r="G66" s="17">
        <f>SUM(C66:F66)</f>
        <v>-22.41</v>
      </c>
    </row>
    <row r="67" spans="2:7" ht="13.5" thickBot="1">
      <c r="B67" s="15" t="s">
        <v>142</v>
      </c>
      <c r="C67" s="25">
        <f>C62-C64-C65-C66</f>
        <v>162.08699999999993</v>
      </c>
      <c r="D67" s="25">
        <f t="shared" ref="D67" si="8">D62-D64-D65-D66</f>
        <v>38.749000000000009</v>
      </c>
      <c r="E67" s="25">
        <f t="shared" ref="E67" si="9">E62-E64-E65-E66</f>
        <v>1.7310000000000008</v>
      </c>
      <c r="F67" s="25">
        <f t="shared" ref="F67" si="10">F62-F64-F65-F66</f>
        <v>-40.018000000000001</v>
      </c>
      <c r="G67" s="25">
        <f t="shared" ref="G67" si="11">G62-G64-G65-G66</f>
        <v>162.54899999999989</v>
      </c>
    </row>
    <row r="68" spans="2:7" ht="15" thickTop="1">
      <c r="C68" s="26"/>
      <c r="D68" s="26"/>
      <c r="E68" s="26"/>
      <c r="F68" s="26"/>
      <c r="G68" s="18"/>
    </row>
    <row r="69" spans="2:7">
      <c r="C69" s="26"/>
      <c r="D69" s="26"/>
      <c r="E69" s="26"/>
      <c r="F69" s="26"/>
      <c r="G69" s="18"/>
    </row>
    <row r="70" spans="2:7" ht="15.75">
      <c r="B70" s="12" t="s">
        <v>174</v>
      </c>
      <c r="C70" s="26"/>
      <c r="D70" s="26"/>
      <c r="E70" s="26"/>
      <c r="F70" s="26"/>
      <c r="G70" s="18"/>
    </row>
    <row r="71" spans="2:7" ht="15.75">
      <c r="B71" s="12"/>
      <c r="C71" s="26"/>
      <c r="D71" s="26"/>
      <c r="E71" s="26"/>
      <c r="F71" s="26"/>
      <c r="G71" s="18"/>
    </row>
    <row r="72" spans="2:7" ht="12.75" customHeight="1">
      <c r="C72" s="13" t="s">
        <v>70</v>
      </c>
      <c r="D72" s="13"/>
      <c r="E72" s="13"/>
      <c r="F72" s="13"/>
      <c r="G72" s="13"/>
    </row>
    <row r="73" spans="2:7" ht="25.5">
      <c r="C73" s="14" t="s">
        <v>43</v>
      </c>
      <c r="D73" s="14" t="s">
        <v>135</v>
      </c>
      <c r="E73" s="14" t="s">
        <v>130</v>
      </c>
      <c r="F73" s="14" t="s">
        <v>7</v>
      </c>
      <c r="G73" s="14" t="s">
        <v>38</v>
      </c>
    </row>
    <row r="74" spans="2:7" ht="12.75">
      <c r="B74" s="15" t="s">
        <v>44</v>
      </c>
      <c r="C74" s="16">
        <v>187.48400000000001</v>
      </c>
      <c r="D74" s="16">
        <v>39.767000000000003</v>
      </c>
      <c r="E74" s="16">
        <v>2.4609999999999999</v>
      </c>
      <c r="F74" s="16">
        <v>-120.94</v>
      </c>
      <c r="G74" s="17">
        <f>SUM(C74:F74)</f>
        <v>108.77200000000002</v>
      </c>
    </row>
    <row r="75" spans="2:7" ht="12.75">
      <c r="B75" s="3" t="s">
        <v>45</v>
      </c>
      <c r="C75" s="16" t="s">
        <v>138</v>
      </c>
      <c r="D75" s="16" t="s">
        <v>138</v>
      </c>
      <c r="E75" s="16" t="s">
        <v>138</v>
      </c>
      <c r="F75" s="16" t="s">
        <v>138</v>
      </c>
      <c r="G75" s="17"/>
    </row>
    <row r="76" spans="2:7" ht="12.75">
      <c r="B76" s="19" t="s">
        <v>46</v>
      </c>
      <c r="C76" s="16">
        <v>43.344999999999999</v>
      </c>
      <c r="D76" s="16">
        <v>15.737</v>
      </c>
      <c r="E76" s="16">
        <v>7.8</v>
      </c>
      <c r="F76" s="16">
        <v>99.442000000000007</v>
      </c>
      <c r="G76" s="17">
        <f>SUM(C76:F76)</f>
        <v>166.32400000000001</v>
      </c>
    </row>
    <row r="77" spans="2:7">
      <c r="B77" s="19" t="s">
        <v>123</v>
      </c>
      <c r="C77" s="16" t="s">
        <v>138</v>
      </c>
      <c r="D77" s="16" t="s">
        <v>138</v>
      </c>
      <c r="E77" s="16" t="s">
        <v>138</v>
      </c>
      <c r="F77" s="16">
        <v>0</v>
      </c>
      <c r="G77" s="17">
        <f>SUM(C77:F77)</f>
        <v>0</v>
      </c>
    </row>
    <row r="78" spans="2:7" ht="12.75">
      <c r="B78" s="19" t="s">
        <v>47</v>
      </c>
      <c r="C78" s="16" t="s">
        <v>138</v>
      </c>
      <c r="D78" s="16" t="s">
        <v>138</v>
      </c>
      <c r="E78" s="16" t="s">
        <v>138</v>
      </c>
      <c r="F78" s="16" t="s">
        <v>138</v>
      </c>
      <c r="G78" s="17"/>
    </row>
    <row r="79" spans="2:7">
      <c r="B79" s="20" t="s">
        <v>107</v>
      </c>
      <c r="C79" s="16">
        <v>16.651</v>
      </c>
      <c r="D79" s="16">
        <v>30.616</v>
      </c>
      <c r="E79" s="16">
        <v>4.2069999999999999</v>
      </c>
      <c r="F79" s="16">
        <v>7.8599999999999994</v>
      </c>
      <c r="G79" s="17">
        <f t="shared" ref="G79:G87" si="12">SUM(C79:F79)</f>
        <v>59.333999999999996</v>
      </c>
    </row>
    <row r="80" spans="2:7">
      <c r="B80" s="20" t="s">
        <v>95</v>
      </c>
      <c r="C80" s="16" t="s">
        <v>138</v>
      </c>
      <c r="D80" s="16" t="s">
        <v>138</v>
      </c>
      <c r="E80" s="16" t="s">
        <v>138</v>
      </c>
      <c r="F80" s="16">
        <v>0</v>
      </c>
      <c r="G80" s="17">
        <f t="shared" si="12"/>
        <v>0</v>
      </c>
    </row>
    <row r="81" spans="2:7">
      <c r="B81" s="188" t="s">
        <v>97</v>
      </c>
      <c r="C81" s="16" t="s">
        <v>138</v>
      </c>
      <c r="D81" s="16" t="s">
        <v>138</v>
      </c>
      <c r="E81" s="16" t="s">
        <v>138</v>
      </c>
      <c r="F81" s="16">
        <v>0</v>
      </c>
      <c r="G81" s="17">
        <f>SUM(C81:F81)</f>
        <v>0</v>
      </c>
    </row>
    <row r="82" spans="2:7">
      <c r="B82" s="21" t="s">
        <v>102</v>
      </c>
      <c r="C82" s="16">
        <v>9.5250000000000004</v>
      </c>
      <c r="D82" s="16" t="s">
        <v>138</v>
      </c>
      <c r="E82" s="16" t="s">
        <v>138</v>
      </c>
      <c r="F82" s="16" t="s">
        <v>138</v>
      </c>
      <c r="G82" s="17">
        <f>SUM(C82:F82)</f>
        <v>9.5250000000000004</v>
      </c>
    </row>
    <row r="83" spans="2:7" ht="12.75">
      <c r="B83" s="20" t="s">
        <v>19</v>
      </c>
      <c r="C83" s="16" t="s">
        <v>138</v>
      </c>
      <c r="D83" s="16" t="s">
        <v>138</v>
      </c>
      <c r="E83" s="16" t="s">
        <v>138</v>
      </c>
      <c r="F83" s="16">
        <v>2.8530000000000002</v>
      </c>
      <c r="G83" s="17">
        <f t="shared" si="12"/>
        <v>2.8530000000000002</v>
      </c>
    </row>
    <row r="84" spans="2:7" ht="12.75">
      <c r="B84" s="15" t="s">
        <v>32</v>
      </c>
      <c r="C84" s="22">
        <f>SUM(C74,C76:C77,C79:C83)</f>
        <v>257.005</v>
      </c>
      <c r="D84" s="22">
        <f>SUM(D74,D76:D77,D79:D83)</f>
        <v>86.12</v>
      </c>
      <c r="E84" s="22">
        <f>SUM(E74,E76:E77,E79:E83)</f>
        <v>14.468</v>
      </c>
      <c r="F84" s="22">
        <f>SUM(F74,F76:F77,F79:F83)</f>
        <v>-10.784999999999991</v>
      </c>
      <c r="G84" s="22">
        <f t="shared" si="12"/>
        <v>346.80800000000005</v>
      </c>
    </row>
    <row r="85" spans="2:7" ht="12.75">
      <c r="B85" s="24" t="s">
        <v>46</v>
      </c>
      <c r="C85" s="17">
        <f>-C76</f>
        <v>-43.344999999999999</v>
      </c>
      <c r="D85" s="17">
        <f>-D76</f>
        <v>-15.737</v>
      </c>
      <c r="E85" s="17">
        <f>-E76</f>
        <v>-7.8</v>
      </c>
      <c r="F85" s="17">
        <f>-F76</f>
        <v>-99.442000000000007</v>
      </c>
      <c r="G85" s="17">
        <f t="shared" si="12"/>
        <v>-166.32400000000001</v>
      </c>
    </row>
    <row r="86" spans="2:7" ht="12.75">
      <c r="B86" s="24" t="s">
        <v>48</v>
      </c>
      <c r="C86" s="16">
        <v>0.372</v>
      </c>
      <c r="D86" s="16" t="s">
        <v>138</v>
      </c>
      <c r="E86" s="16" t="s">
        <v>138</v>
      </c>
      <c r="F86" s="16" t="s">
        <v>138</v>
      </c>
      <c r="G86" s="17">
        <f t="shared" si="12"/>
        <v>0.372</v>
      </c>
    </row>
    <row r="87" spans="2:7">
      <c r="B87" s="24" t="s">
        <v>105</v>
      </c>
      <c r="C87" s="16">
        <v>0</v>
      </c>
      <c r="D87" s="16" t="s">
        <v>138</v>
      </c>
      <c r="E87" s="16" t="s">
        <v>138</v>
      </c>
      <c r="F87" s="16" t="s">
        <v>138</v>
      </c>
      <c r="G87" s="17">
        <f t="shared" si="12"/>
        <v>0</v>
      </c>
    </row>
    <row r="88" spans="2:7" ht="12.75">
      <c r="B88" s="24" t="s">
        <v>49</v>
      </c>
      <c r="C88" s="16" t="s">
        <v>138</v>
      </c>
      <c r="D88" s="16" t="s">
        <v>138</v>
      </c>
      <c r="E88" s="16" t="s">
        <v>138</v>
      </c>
      <c r="F88" s="16" t="s">
        <v>138</v>
      </c>
      <c r="G88" s="17"/>
    </row>
    <row r="89" spans="2:7">
      <c r="B89" s="19" t="s">
        <v>107</v>
      </c>
      <c r="C89" s="16">
        <v>2.7519999999999998</v>
      </c>
      <c r="D89" s="16">
        <v>1.4610000000000001</v>
      </c>
      <c r="E89" s="16">
        <v>0.21299999999999999</v>
      </c>
      <c r="F89" s="16">
        <v>24.476999999999997</v>
      </c>
      <c r="G89" s="17">
        <f t="shared" ref="G89:G93" si="13">SUM(C89:F89)</f>
        <v>28.902999999999999</v>
      </c>
    </row>
    <row r="90" spans="2:7" ht="15" customHeight="1">
      <c r="B90" s="19" t="s">
        <v>95</v>
      </c>
      <c r="C90" s="16" t="s">
        <v>138</v>
      </c>
      <c r="D90" s="16" t="s">
        <v>138</v>
      </c>
      <c r="E90" s="16" t="s">
        <v>138</v>
      </c>
      <c r="F90" s="16">
        <v>8.8879999999999999</v>
      </c>
      <c r="G90" s="17">
        <f t="shared" si="13"/>
        <v>8.8879999999999999</v>
      </c>
    </row>
    <row r="91" spans="2:7">
      <c r="B91" s="19" t="s">
        <v>96</v>
      </c>
      <c r="C91" s="16" t="s">
        <v>138</v>
      </c>
      <c r="D91" s="16" t="s">
        <v>138</v>
      </c>
      <c r="E91" s="16" t="s">
        <v>138</v>
      </c>
      <c r="F91" s="16">
        <v>9.35</v>
      </c>
      <c r="G91" s="17">
        <f>SUM(C91:F91)</f>
        <v>9.35</v>
      </c>
    </row>
    <row r="92" spans="2:7">
      <c r="B92" s="187" t="s">
        <v>97</v>
      </c>
      <c r="C92" s="16" t="s">
        <v>138</v>
      </c>
      <c r="D92" s="16" t="s">
        <v>138</v>
      </c>
      <c r="E92" s="16" t="s">
        <v>138</v>
      </c>
      <c r="F92" s="16">
        <v>9.3179999999999996</v>
      </c>
      <c r="G92" s="17">
        <f>SUM(C92:F92)</f>
        <v>9.3179999999999996</v>
      </c>
    </row>
    <row r="93" spans="2:7" ht="12.75">
      <c r="B93" s="19" t="s">
        <v>19</v>
      </c>
      <c r="C93" s="16" t="s">
        <v>138</v>
      </c>
      <c r="D93" s="16" t="s">
        <v>138</v>
      </c>
      <c r="E93" s="16" t="s">
        <v>138</v>
      </c>
      <c r="F93" s="16">
        <v>4.351</v>
      </c>
      <c r="G93" s="17">
        <f t="shared" si="13"/>
        <v>4.351</v>
      </c>
    </row>
    <row r="94" spans="2:7" ht="12.75">
      <c r="B94" s="15" t="s">
        <v>2</v>
      </c>
      <c r="C94" s="22">
        <f>SUM(C84,C85:C87,C89:C93)</f>
        <v>216.78400000000002</v>
      </c>
      <c r="D94" s="22">
        <f>SUM(D84,D85:D87,D89:D93)</f>
        <v>71.844000000000008</v>
      </c>
      <c r="E94" s="22">
        <f>SUM(E84,E85:E87,E89:E93)</f>
        <v>6.8810000000000002</v>
      </c>
      <c r="F94" s="22">
        <f>SUM(F84,F85:F87,F89:F93)</f>
        <v>-53.843000000000004</v>
      </c>
      <c r="G94" s="22">
        <f>SUM(C94:F94)</f>
        <v>241.666</v>
      </c>
    </row>
    <row r="95" spans="2:7" ht="12.75">
      <c r="B95" s="3" t="s">
        <v>156</v>
      </c>
      <c r="C95" s="55"/>
      <c r="D95" s="55"/>
      <c r="E95" s="55"/>
      <c r="F95" s="55"/>
      <c r="G95" s="55"/>
    </row>
    <row r="96" spans="2:7">
      <c r="B96" s="19" t="s">
        <v>107</v>
      </c>
      <c r="C96" s="17">
        <f>SUM(C79,C89)</f>
        <v>19.402999999999999</v>
      </c>
      <c r="D96" s="17">
        <f>SUM(D79,D89)</f>
        <v>32.076999999999998</v>
      </c>
      <c r="E96" s="17">
        <f>SUM(E79,E89)</f>
        <v>4.42</v>
      </c>
      <c r="F96" s="17">
        <f>SUM(F79,F89)</f>
        <v>32.336999999999996</v>
      </c>
      <c r="G96" s="17">
        <f>SUM(C96:F96)</f>
        <v>88.236999999999995</v>
      </c>
    </row>
    <row r="97" spans="2:7">
      <c r="B97" s="238" t="s">
        <v>102</v>
      </c>
      <c r="C97" s="17">
        <f>+C82</f>
        <v>9.5250000000000004</v>
      </c>
      <c r="D97" s="17"/>
      <c r="E97" s="17"/>
      <c r="F97" s="17"/>
      <c r="G97" s="17">
        <f>SUM(C97:F97)</f>
        <v>9.5250000000000004</v>
      </c>
    </row>
    <row r="98" spans="2:7">
      <c r="B98" s="238" t="s">
        <v>93</v>
      </c>
      <c r="C98" s="17"/>
      <c r="D98" s="17"/>
      <c r="E98" s="17"/>
      <c r="F98" s="17">
        <f>-'Consolidated Reconciliations'!E$14</f>
        <v>-31.384</v>
      </c>
      <c r="G98" s="17">
        <f>SUM(C98:F98)</f>
        <v>-31.384</v>
      </c>
    </row>
    <row r="99" spans="2:7" ht="13.5" thickBot="1">
      <c r="B99" s="15" t="s">
        <v>142</v>
      </c>
      <c r="C99" s="25">
        <f>C94-C96-C97-C98</f>
        <v>187.85600000000002</v>
      </c>
      <c r="D99" s="25">
        <f t="shared" ref="D99" si="14">D94-D96-D97-D98</f>
        <v>39.76700000000001</v>
      </c>
      <c r="E99" s="25">
        <f t="shared" ref="E99" si="15">E94-E96-E97-E98</f>
        <v>2.4610000000000003</v>
      </c>
      <c r="F99" s="25">
        <f t="shared" ref="F99" si="16">F94-F96-F97-F98</f>
        <v>-54.796000000000006</v>
      </c>
      <c r="G99" s="25">
        <f t="shared" ref="G99" si="17">G94-G96-G97-G98</f>
        <v>175.28800000000001</v>
      </c>
    </row>
    <row r="100" spans="2:7" ht="15" thickTop="1">
      <c r="C100" s="26"/>
      <c r="D100" s="26"/>
      <c r="E100" s="26"/>
      <c r="F100" s="26"/>
      <c r="G100" s="18"/>
    </row>
    <row r="101" spans="2:7">
      <c r="C101" s="26"/>
      <c r="D101" s="26"/>
      <c r="E101" s="26"/>
      <c r="F101" s="26"/>
      <c r="G101" s="18"/>
    </row>
    <row r="102" spans="2:7" ht="15.75">
      <c r="B102" s="12" t="s">
        <v>175</v>
      </c>
      <c r="C102" s="26"/>
      <c r="D102" s="26"/>
      <c r="E102" s="26"/>
      <c r="F102" s="26"/>
      <c r="G102" s="18"/>
    </row>
    <row r="103" spans="2:7" ht="15.75">
      <c r="B103" s="12"/>
      <c r="C103" s="26"/>
      <c r="D103" s="26"/>
      <c r="E103" s="26"/>
      <c r="F103" s="26"/>
      <c r="G103" s="18"/>
    </row>
    <row r="104" spans="2:7" ht="12.75" customHeight="1">
      <c r="C104" s="13" t="s">
        <v>75</v>
      </c>
      <c r="D104" s="13"/>
      <c r="E104" s="13"/>
      <c r="F104" s="13"/>
      <c r="G104" s="13"/>
    </row>
    <row r="105" spans="2:7" ht="25.5">
      <c r="C105" s="14" t="s">
        <v>43</v>
      </c>
      <c r="D105" s="14" t="s">
        <v>135</v>
      </c>
      <c r="E105" s="14" t="s">
        <v>130</v>
      </c>
      <c r="F105" s="14" t="s">
        <v>7</v>
      </c>
      <c r="G105" s="14" t="s">
        <v>38</v>
      </c>
    </row>
    <row r="106" spans="2:7" ht="12.75">
      <c r="B106" s="15" t="s">
        <v>44</v>
      </c>
      <c r="C106" s="16">
        <v>157.292</v>
      </c>
      <c r="D106" s="16">
        <v>38.970999999999997</v>
      </c>
      <c r="E106" s="16">
        <v>2.08</v>
      </c>
      <c r="F106" s="16">
        <v>-88.942999999999927</v>
      </c>
      <c r="G106" s="17">
        <f>SUM(C106:F106)</f>
        <v>109.40000000000009</v>
      </c>
    </row>
    <row r="107" spans="2:7" ht="12.75">
      <c r="B107" s="3" t="s">
        <v>45</v>
      </c>
      <c r="C107" s="16" t="s">
        <v>138</v>
      </c>
      <c r="D107" s="16" t="s">
        <v>138</v>
      </c>
      <c r="E107" s="16" t="s">
        <v>138</v>
      </c>
      <c r="F107" s="16" t="s">
        <v>138</v>
      </c>
      <c r="G107" s="17"/>
    </row>
    <row r="108" spans="2:7" ht="12.75">
      <c r="B108" s="19" t="s">
        <v>46</v>
      </c>
      <c r="C108" s="16">
        <v>44.8</v>
      </c>
      <c r="D108" s="16">
        <v>17.509</v>
      </c>
      <c r="E108" s="16">
        <v>6.6</v>
      </c>
      <c r="F108" s="16">
        <v>76.126000000000005</v>
      </c>
      <c r="G108" s="17">
        <f>SUM(C108:F108)</f>
        <v>145.035</v>
      </c>
    </row>
    <row r="109" spans="2:7">
      <c r="B109" s="19" t="s">
        <v>123</v>
      </c>
      <c r="C109" s="16" t="s">
        <v>138</v>
      </c>
      <c r="D109" s="16" t="s">
        <v>138</v>
      </c>
      <c r="E109" s="16" t="s">
        <v>138</v>
      </c>
      <c r="F109" s="16" t="s">
        <v>138</v>
      </c>
      <c r="G109" s="17">
        <f>SUM(C109:F109)</f>
        <v>0</v>
      </c>
    </row>
    <row r="110" spans="2:7" ht="12.75">
      <c r="B110" s="19" t="s">
        <v>47</v>
      </c>
      <c r="C110" s="16" t="s">
        <v>138</v>
      </c>
      <c r="D110" s="16" t="s">
        <v>138</v>
      </c>
      <c r="E110" s="16" t="s">
        <v>138</v>
      </c>
      <c r="F110" s="16" t="s">
        <v>138</v>
      </c>
      <c r="G110" s="17"/>
    </row>
    <row r="111" spans="2:7">
      <c r="B111" s="20" t="s">
        <v>107</v>
      </c>
      <c r="C111" s="16">
        <v>21.297000000000001</v>
      </c>
      <c r="D111" s="16">
        <v>33.404000000000003</v>
      </c>
      <c r="E111" s="16">
        <v>4.431</v>
      </c>
      <c r="F111" s="16">
        <v>8.3230000000000004</v>
      </c>
      <c r="G111" s="17">
        <f t="shared" ref="G111:G119" si="18">SUM(C111:F111)</f>
        <v>67.455000000000013</v>
      </c>
    </row>
    <row r="112" spans="2:7">
      <c r="B112" s="20" t="s">
        <v>95</v>
      </c>
      <c r="C112" s="16" t="s">
        <v>138</v>
      </c>
      <c r="D112" s="16" t="s">
        <v>138</v>
      </c>
      <c r="E112" s="16" t="s">
        <v>138</v>
      </c>
      <c r="F112" s="16">
        <v>0</v>
      </c>
      <c r="G112" s="17">
        <f t="shared" si="18"/>
        <v>0</v>
      </c>
    </row>
    <row r="113" spans="2:7">
      <c r="B113" s="188" t="s">
        <v>97</v>
      </c>
      <c r="C113" s="16" t="s">
        <v>138</v>
      </c>
      <c r="D113" s="16" t="s">
        <v>138</v>
      </c>
      <c r="E113" s="16" t="s">
        <v>138</v>
      </c>
      <c r="F113" s="16">
        <v>0</v>
      </c>
      <c r="G113" s="17">
        <f>SUM(C113:F113)</f>
        <v>0</v>
      </c>
    </row>
    <row r="114" spans="2:7">
      <c r="B114" s="21" t="s">
        <v>102</v>
      </c>
      <c r="C114" s="16">
        <v>11.946</v>
      </c>
      <c r="D114" s="16" t="s">
        <v>138</v>
      </c>
      <c r="E114" s="16" t="s">
        <v>138</v>
      </c>
      <c r="F114" s="16" t="s">
        <v>138</v>
      </c>
      <c r="G114" s="17">
        <f>SUM(C114:F114)</f>
        <v>11.946</v>
      </c>
    </row>
    <row r="115" spans="2:7" ht="12.75">
      <c r="B115" s="20" t="s">
        <v>19</v>
      </c>
      <c r="C115" s="16" t="s">
        <v>138</v>
      </c>
      <c r="D115" s="16" t="s">
        <v>138</v>
      </c>
      <c r="E115" s="16" t="s">
        <v>138</v>
      </c>
      <c r="F115" s="16">
        <v>2.63</v>
      </c>
      <c r="G115" s="17">
        <f t="shared" si="18"/>
        <v>2.63</v>
      </c>
    </row>
    <row r="116" spans="2:7" ht="12.75">
      <c r="B116" s="15" t="s">
        <v>32</v>
      </c>
      <c r="C116" s="22">
        <f>SUM(C106,C108:C109,C111:C115)</f>
        <v>235.33499999999998</v>
      </c>
      <c r="D116" s="22">
        <f>SUM(D106,D108:D109,D111:D115)</f>
        <v>89.884</v>
      </c>
      <c r="E116" s="22">
        <f>SUM(E106,E108:E109,E111:E115)</f>
        <v>13.111000000000001</v>
      </c>
      <c r="F116" s="22">
        <f>SUM(F106,F108:F109,F111:F115)</f>
        <v>-1.8639999999999217</v>
      </c>
      <c r="G116" s="22">
        <f t="shared" si="18"/>
        <v>336.46600000000007</v>
      </c>
    </row>
    <row r="117" spans="2:7" ht="12.75">
      <c r="B117" s="24" t="s">
        <v>46</v>
      </c>
      <c r="C117" s="17">
        <f>-C108</f>
        <v>-44.8</v>
      </c>
      <c r="D117" s="17">
        <f>-D108</f>
        <v>-17.509</v>
      </c>
      <c r="E117" s="17">
        <f>-E108</f>
        <v>-6.6</v>
      </c>
      <c r="F117" s="17">
        <f>-F108</f>
        <v>-76.126000000000005</v>
      </c>
      <c r="G117" s="17">
        <f t="shared" si="18"/>
        <v>-145.035</v>
      </c>
    </row>
    <row r="118" spans="2:7" ht="12.75">
      <c r="B118" s="24" t="s">
        <v>48</v>
      </c>
      <c r="C118" s="16">
        <v>0.64400000000000002</v>
      </c>
      <c r="D118" s="16" t="s">
        <v>138</v>
      </c>
      <c r="E118" s="16" t="s">
        <v>138</v>
      </c>
      <c r="F118" s="16" t="s">
        <v>138</v>
      </c>
      <c r="G118" s="17">
        <f t="shared" si="18"/>
        <v>0.64400000000000002</v>
      </c>
    </row>
    <row r="119" spans="2:7">
      <c r="B119" s="24" t="s">
        <v>105</v>
      </c>
      <c r="C119" s="16">
        <v>0</v>
      </c>
      <c r="D119" s="16" t="s">
        <v>138</v>
      </c>
      <c r="E119" s="16" t="s">
        <v>138</v>
      </c>
      <c r="F119" s="16" t="s">
        <v>138</v>
      </c>
      <c r="G119" s="17">
        <f t="shared" si="18"/>
        <v>0</v>
      </c>
    </row>
    <row r="120" spans="2:7" ht="12.75">
      <c r="B120" s="24" t="s">
        <v>49</v>
      </c>
      <c r="C120" s="16" t="s">
        <v>138</v>
      </c>
      <c r="D120" s="16" t="s">
        <v>138</v>
      </c>
      <c r="E120" s="16" t="s">
        <v>138</v>
      </c>
      <c r="F120" s="16" t="s">
        <v>138</v>
      </c>
      <c r="G120" s="17"/>
    </row>
    <row r="121" spans="2:7">
      <c r="B121" s="19" t="s">
        <v>107</v>
      </c>
      <c r="C121" s="16">
        <v>2.3580000000000001</v>
      </c>
      <c r="D121" s="16">
        <v>1.4610000000000001</v>
      </c>
      <c r="E121" s="16">
        <v>0.23200000000000001</v>
      </c>
      <c r="F121" s="16">
        <v>25.12</v>
      </c>
      <c r="G121" s="17">
        <f t="shared" ref="G121:G126" si="19">SUM(C121:F121)</f>
        <v>29.170999999999999</v>
      </c>
    </row>
    <row r="122" spans="2:7">
      <c r="B122" s="19" t="s">
        <v>95</v>
      </c>
      <c r="C122" s="16" t="s">
        <v>138</v>
      </c>
      <c r="D122" s="16" t="s">
        <v>138</v>
      </c>
      <c r="E122" s="16" t="s">
        <v>138</v>
      </c>
      <c r="F122" s="16">
        <v>0.36799999999999999</v>
      </c>
      <c r="G122" s="17">
        <f t="shared" si="19"/>
        <v>0.36799999999999999</v>
      </c>
    </row>
    <row r="123" spans="2:7">
      <c r="B123" s="19" t="s">
        <v>96</v>
      </c>
      <c r="C123" s="16" t="s">
        <v>138</v>
      </c>
      <c r="D123" s="16" t="s">
        <v>138</v>
      </c>
      <c r="E123" s="16" t="s">
        <v>138</v>
      </c>
      <c r="F123" s="16">
        <v>1.2230000000000001</v>
      </c>
      <c r="G123" s="17">
        <f>SUM(C123:F123)</f>
        <v>1.2230000000000001</v>
      </c>
    </row>
    <row r="124" spans="2:7">
      <c r="B124" s="187" t="s">
        <v>97</v>
      </c>
      <c r="C124" s="16" t="s">
        <v>138</v>
      </c>
      <c r="D124" s="16" t="s">
        <v>138</v>
      </c>
      <c r="E124" s="16" t="s">
        <v>138</v>
      </c>
      <c r="F124" s="16">
        <v>1.9119999999999999</v>
      </c>
      <c r="G124" s="17">
        <f>SUM(C124:F124)</f>
        <v>1.9119999999999999</v>
      </c>
    </row>
    <row r="125" spans="2:7" ht="12.75">
      <c r="B125" s="19" t="s">
        <v>19</v>
      </c>
      <c r="C125" s="16" t="s">
        <v>138</v>
      </c>
      <c r="D125" s="16" t="s">
        <v>138</v>
      </c>
      <c r="E125" s="16" t="s">
        <v>138</v>
      </c>
      <c r="F125" s="16">
        <v>4.0129999999999999</v>
      </c>
      <c r="G125" s="17">
        <f t="shared" si="19"/>
        <v>4.0129999999999999</v>
      </c>
    </row>
    <row r="126" spans="2:7" ht="12.75">
      <c r="B126" s="15" t="s">
        <v>2</v>
      </c>
      <c r="C126" s="22">
        <f>SUM(C116,C117:C119,C121:C125)</f>
        <v>193.53699999999998</v>
      </c>
      <c r="D126" s="22">
        <f>SUM(D116,D117:D119,D121:D125)</f>
        <v>73.835999999999999</v>
      </c>
      <c r="E126" s="22">
        <f>SUM(E116,E117:E119,E121:E125)</f>
        <v>6.7430000000000012</v>
      </c>
      <c r="F126" s="22">
        <f>SUM(F116,F117:F119,F121:F125)</f>
        <v>-45.353999999999921</v>
      </c>
      <c r="G126" s="22">
        <f t="shared" si="19"/>
        <v>228.76200000000006</v>
      </c>
    </row>
    <row r="127" spans="2:7" ht="12.75">
      <c r="B127" s="3" t="s">
        <v>156</v>
      </c>
      <c r="C127" s="55"/>
      <c r="D127" s="55"/>
      <c r="E127" s="55"/>
      <c r="F127" s="55"/>
      <c r="G127" s="55"/>
    </row>
    <row r="128" spans="2:7">
      <c r="B128" s="19" t="s">
        <v>107</v>
      </c>
      <c r="C128" s="17">
        <f>SUM(C111,C121)</f>
        <v>23.655000000000001</v>
      </c>
      <c r="D128" s="17">
        <f>SUM(D111,D121)</f>
        <v>34.865000000000002</v>
      </c>
      <c r="E128" s="17">
        <f>SUM(E111,E121)</f>
        <v>4.6630000000000003</v>
      </c>
      <c r="F128" s="17">
        <f>SUM(F111,F121)</f>
        <v>33.442999999999998</v>
      </c>
      <c r="G128" s="17">
        <f>SUM(C128:F128)</f>
        <v>96.626000000000005</v>
      </c>
    </row>
    <row r="129" spans="2:7">
      <c r="B129" s="238" t="s">
        <v>102</v>
      </c>
      <c r="C129" s="17">
        <f>+C114</f>
        <v>11.946</v>
      </c>
      <c r="D129" s="17"/>
      <c r="E129" s="17"/>
      <c r="F129" s="17"/>
      <c r="G129" s="17">
        <f>SUM(C129:F129)</f>
        <v>11.946</v>
      </c>
    </row>
    <row r="130" spans="2:7">
      <c r="B130" s="238" t="s">
        <v>93</v>
      </c>
      <c r="C130" s="282"/>
      <c r="D130" s="17"/>
      <c r="E130" s="17"/>
      <c r="F130" s="17">
        <f>-'Consolidated Reconciliations'!F$14</f>
        <v>-31.850999999999999</v>
      </c>
      <c r="G130" s="17">
        <f>SUM(C130:F130)</f>
        <v>-31.850999999999999</v>
      </c>
    </row>
    <row r="131" spans="2:7" ht="13.5" thickBot="1">
      <c r="B131" s="15" t="s">
        <v>142</v>
      </c>
      <c r="C131" s="25">
        <f>C126-C128-C129-C130</f>
        <v>157.93599999999998</v>
      </c>
      <c r="D131" s="25">
        <f t="shared" ref="D131" si="20">D126-D128-D129-D130</f>
        <v>38.970999999999997</v>
      </c>
      <c r="E131" s="25">
        <f t="shared" ref="E131" si="21">E126-E128-E129-E130</f>
        <v>2.080000000000001</v>
      </c>
      <c r="F131" s="25">
        <f t="shared" ref="F131" si="22">F126-F128-F129-F130</f>
        <v>-46.945999999999913</v>
      </c>
      <c r="G131" s="25">
        <f t="shared" ref="G131" si="23">G126-G128-G129-G130</f>
        <v>152.04100000000005</v>
      </c>
    </row>
    <row r="132" spans="2:7" ht="15" thickTop="1">
      <c r="C132" s="26"/>
      <c r="D132" s="26"/>
      <c r="E132" s="26"/>
      <c r="F132" s="26"/>
      <c r="G132" s="18"/>
    </row>
    <row r="133" spans="2:7">
      <c r="C133" s="26"/>
      <c r="D133" s="26"/>
      <c r="E133" s="26"/>
      <c r="F133" s="26"/>
      <c r="G133" s="18"/>
    </row>
    <row r="134" spans="2:7" ht="15.75">
      <c r="B134" s="12" t="s">
        <v>176</v>
      </c>
      <c r="C134" s="26"/>
      <c r="D134" s="26"/>
      <c r="E134" s="26"/>
      <c r="F134" s="26"/>
      <c r="G134" s="18"/>
    </row>
    <row r="135" spans="2:7" ht="15.75">
      <c r="B135" s="12"/>
      <c r="C135" s="26"/>
      <c r="D135" s="26"/>
      <c r="E135" s="26"/>
      <c r="F135" s="26"/>
      <c r="G135" s="18"/>
    </row>
    <row r="136" spans="2:7" ht="12.75" customHeight="1">
      <c r="C136" s="13" t="s">
        <v>74</v>
      </c>
      <c r="D136" s="13"/>
      <c r="E136" s="13"/>
      <c r="F136" s="13"/>
      <c r="G136" s="13"/>
    </row>
    <row r="137" spans="2:7" ht="25.5">
      <c r="C137" s="14" t="s">
        <v>43</v>
      </c>
      <c r="D137" s="14" t="s">
        <v>135</v>
      </c>
      <c r="E137" s="14" t="s">
        <v>130</v>
      </c>
      <c r="F137" s="14" t="s">
        <v>7</v>
      </c>
      <c r="G137" s="14" t="s">
        <v>38</v>
      </c>
    </row>
    <row r="138" spans="2:7" ht="12.75">
      <c r="B138" s="15" t="s">
        <v>44</v>
      </c>
      <c r="C138" s="17">
        <f>C106+C74+C42+C10</f>
        <v>679.04500000000007</v>
      </c>
      <c r="D138" s="17">
        <f>D106+D74+D42+D10</f>
        <v>134.66</v>
      </c>
      <c r="E138" s="17">
        <f>E106+E74+E42+E10</f>
        <v>6.2360000000000007</v>
      </c>
      <c r="F138" s="17">
        <f>F106+F74+F42+F10</f>
        <v>-360.17199999999991</v>
      </c>
      <c r="G138" s="17">
        <f>SUM(C138:F138)</f>
        <v>459.76900000000012</v>
      </c>
    </row>
    <row r="139" spans="2:7" ht="12.75">
      <c r="B139" s="3" t="s">
        <v>45</v>
      </c>
      <c r="C139" s="17" t="s">
        <v>138</v>
      </c>
      <c r="D139" s="17" t="s">
        <v>138</v>
      </c>
      <c r="E139" s="17" t="s">
        <v>138</v>
      </c>
      <c r="F139" s="17" t="s">
        <v>138</v>
      </c>
      <c r="G139" s="17"/>
    </row>
    <row r="140" spans="2:7" ht="12.75">
      <c r="B140" s="19" t="s">
        <v>46</v>
      </c>
      <c r="C140" s="17">
        <f>C108+C76+C44+C12</f>
        <v>156.77500000000001</v>
      </c>
      <c r="D140" s="17">
        <f>D108+D76+D44+D12</f>
        <v>68.73</v>
      </c>
      <c r="E140" s="17">
        <f>E108+E76+E44+E12</f>
        <v>30.387</v>
      </c>
      <c r="F140" s="17">
        <f>F108+F76+F44+F12</f>
        <v>301.185</v>
      </c>
      <c r="G140" s="17">
        <f>SUM(C140:F140)</f>
        <v>557.077</v>
      </c>
    </row>
    <row r="141" spans="2:7">
      <c r="B141" s="19" t="s">
        <v>123</v>
      </c>
      <c r="C141" s="17" t="s">
        <v>138</v>
      </c>
      <c r="D141" s="17" t="s">
        <v>138</v>
      </c>
      <c r="E141" s="17" t="s">
        <v>138</v>
      </c>
      <c r="F141" s="17"/>
      <c r="G141" s="17">
        <f>SUM(C141:F141)</f>
        <v>0</v>
      </c>
    </row>
    <row r="142" spans="2:7" ht="12.75">
      <c r="B142" s="19" t="s">
        <v>47</v>
      </c>
      <c r="C142" s="17" t="s">
        <v>138</v>
      </c>
      <c r="D142" s="17" t="s">
        <v>138</v>
      </c>
      <c r="E142" s="17" t="s">
        <v>138</v>
      </c>
      <c r="F142" s="17" t="s">
        <v>138</v>
      </c>
      <c r="G142" s="17"/>
    </row>
    <row r="143" spans="2:7">
      <c r="B143" s="20" t="s">
        <v>107</v>
      </c>
      <c r="C143" s="17">
        <f>C111+C79+C47+C15</f>
        <v>71.003</v>
      </c>
      <c r="D143" s="17">
        <f>D111+D79+D47+D15</f>
        <v>134.81100000000001</v>
      </c>
      <c r="E143" s="17">
        <f>E111+E79+E47+E15</f>
        <v>16.313000000000002</v>
      </c>
      <c r="F143" s="17">
        <f>F111+F79+F47+F15</f>
        <v>22.408000000000001</v>
      </c>
      <c r="G143" s="17">
        <f t="shared" ref="G143" si="24">SUM(C143:F143)</f>
        <v>244.53500000000003</v>
      </c>
    </row>
    <row r="144" spans="2:7">
      <c r="B144" s="20" t="s">
        <v>95</v>
      </c>
      <c r="C144" s="17" t="s">
        <v>138</v>
      </c>
      <c r="D144" s="17" t="s">
        <v>138</v>
      </c>
      <c r="E144" s="17" t="s">
        <v>138</v>
      </c>
      <c r="F144" s="17"/>
      <c r="G144" s="17">
        <f t="shared" ref="G144" si="25">SUM(C144:F144)</f>
        <v>0</v>
      </c>
    </row>
    <row r="145" spans="2:7">
      <c r="B145" s="188" t="s">
        <v>97</v>
      </c>
      <c r="C145" s="17" t="s">
        <v>138</v>
      </c>
      <c r="D145" s="17" t="s">
        <v>138</v>
      </c>
      <c r="E145" s="17" t="s">
        <v>138</v>
      </c>
      <c r="F145" s="17"/>
      <c r="G145" s="17">
        <f>SUM(C145:F145)</f>
        <v>0</v>
      </c>
    </row>
    <row r="146" spans="2:7">
      <c r="B146" s="21" t="s">
        <v>102</v>
      </c>
      <c r="C146" s="17">
        <f>C114+C82+C50+C18</f>
        <v>43.521000000000001</v>
      </c>
      <c r="D146" s="17" t="s">
        <v>138</v>
      </c>
      <c r="E146" s="17" t="s">
        <v>138</v>
      </c>
      <c r="F146" s="17" t="s">
        <v>138</v>
      </c>
      <c r="G146" s="17">
        <f>SUM(C146:F146)</f>
        <v>43.521000000000001</v>
      </c>
    </row>
    <row r="147" spans="2:7" ht="12.75">
      <c r="B147" s="20" t="s">
        <v>19</v>
      </c>
      <c r="C147" s="17" t="s">
        <v>138</v>
      </c>
      <c r="D147" s="17" t="s">
        <v>138</v>
      </c>
      <c r="E147" s="17" t="s">
        <v>138</v>
      </c>
      <c r="F147" s="17">
        <f>F115+F83+F51+F19</f>
        <v>11.918000000000001</v>
      </c>
      <c r="G147" s="17">
        <f t="shared" ref="G147:G151" si="26">SUM(C147:F147)</f>
        <v>11.918000000000001</v>
      </c>
    </row>
    <row r="148" spans="2:7" ht="12.75">
      <c r="B148" s="15" t="s">
        <v>32</v>
      </c>
      <c r="C148" s="22">
        <f>SUM(C138,C140:C141,C143:C147)</f>
        <v>950.34400000000005</v>
      </c>
      <c r="D148" s="22">
        <f>SUM(D138,D140:D141,D143:D147)</f>
        <v>338.20100000000002</v>
      </c>
      <c r="E148" s="22">
        <f>SUM(E138,E140:E141,E143:E147)</f>
        <v>52.936000000000007</v>
      </c>
      <c r="F148" s="22">
        <f>SUM(F138,F140:F141,F143:F147)</f>
        <v>-24.660999999999909</v>
      </c>
      <c r="G148" s="22">
        <f t="shared" si="26"/>
        <v>1316.8200000000002</v>
      </c>
    </row>
    <row r="149" spans="2:7" ht="12.75">
      <c r="B149" s="24" t="s">
        <v>46</v>
      </c>
      <c r="C149" s="17">
        <f>-C140</f>
        <v>-156.77500000000001</v>
      </c>
      <c r="D149" s="17">
        <f>-D140</f>
        <v>-68.73</v>
      </c>
      <c r="E149" s="17">
        <f>-E140</f>
        <v>-30.387</v>
      </c>
      <c r="F149" s="17">
        <f>-F140</f>
        <v>-301.185</v>
      </c>
      <c r="G149" s="17">
        <f t="shared" si="26"/>
        <v>-557.077</v>
      </c>
    </row>
    <row r="150" spans="2:7" ht="12.75">
      <c r="B150" s="24" t="s">
        <v>48</v>
      </c>
      <c r="C150" s="17">
        <f>C118+C86+C54+C22</f>
        <v>14.842000000000001</v>
      </c>
      <c r="D150" s="17" t="s">
        <v>138</v>
      </c>
      <c r="E150" s="17" t="s">
        <v>138</v>
      </c>
      <c r="F150" s="17" t="s">
        <v>138</v>
      </c>
      <c r="G150" s="17">
        <f t="shared" si="26"/>
        <v>14.842000000000001</v>
      </c>
    </row>
    <row r="151" spans="2:7">
      <c r="B151" s="24" t="s">
        <v>105</v>
      </c>
      <c r="C151" s="17">
        <f>C119+C87+C55+C23</f>
        <v>1.6020000000000001</v>
      </c>
      <c r="D151" s="17" t="s">
        <v>138</v>
      </c>
      <c r="E151" s="17" t="s">
        <v>138</v>
      </c>
      <c r="F151" s="17" t="s">
        <v>138</v>
      </c>
      <c r="G151" s="17">
        <f t="shared" si="26"/>
        <v>1.6020000000000001</v>
      </c>
    </row>
    <row r="152" spans="2:7" ht="12.75">
      <c r="B152" s="24" t="s">
        <v>49</v>
      </c>
      <c r="C152" s="17" t="s">
        <v>138</v>
      </c>
      <c r="D152" s="17" t="s">
        <v>138</v>
      </c>
      <c r="E152" s="17" t="s">
        <v>138</v>
      </c>
      <c r="F152" s="17" t="s">
        <v>138</v>
      </c>
      <c r="G152" s="17"/>
    </row>
    <row r="153" spans="2:7">
      <c r="B153" s="19" t="s">
        <v>107</v>
      </c>
      <c r="C153" s="17">
        <f>C121+C89+C57+C25</f>
        <v>8.8999999999999986</v>
      </c>
      <c r="D153" s="17">
        <f>D121+D89+D57+D25</f>
        <v>5.9390000000000001</v>
      </c>
      <c r="E153" s="17">
        <f>E121+E89+E57+E25</f>
        <v>0.90300000000000002</v>
      </c>
      <c r="F153" s="17">
        <f>F121+F89+F57+F25</f>
        <v>91.203000000000003</v>
      </c>
      <c r="G153" s="17">
        <f t="shared" ref="G153:G154" si="27">SUM(C153:F153)</f>
        <v>106.94500000000001</v>
      </c>
    </row>
    <row r="154" spans="2:7">
      <c r="B154" s="19" t="s">
        <v>95</v>
      </c>
      <c r="C154" s="17" t="s">
        <v>138</v>
      </c>
      <c r="D154" s="17" t="s">
        <v>138</v>
      </c>
      <c r="E154" s="17" t="s">
        <v>138</v>
      </c>
      <c r="F154" s="17">
        <f>F122+F90+F58+F26</f>
        <v>9.2560000000000002</v>
      </c>
      <c r="G154" s="17">
        <f t="shared" si="27"/>
        <v>9.2560000000000002</v>
      </c>
    </row>
    <row r="155" spans="2:7">
      <c r="B155" s="19" t="s">
        <v>96</v>
      </c>
      <c r="C155" s="17" t="s">
        <v>138</v>
      </c>
      <c r="D155" s="17" t="s">
        <v>138</v>
      </c>
      <c r="E155" s="17" t="s">
        <v>138</v>
      </c>
      <c r="F155" s="17">
        <f>F123+F91+F59+F27</f>
        <v>14.437000000000001</v>
      </c>
      <c r="G155" s="17">
        <f>SUM(C155:F155)</f>
        <v>14.437000000000001</v>
      </c>
    </row>
    <row r="156" spans="2:7">
      <c r="B156" s="187" t="s">
        <v>97</v>
      </c>
      <c r="C156" s="17" t="s">
        <v>138</v>
      </c>
      <c r="D156" s="17" t="s">
        <v>138</v>
      </c>
      <c r="E156" s="17" t="s">
        <v>138</v>
      </c>
      <c r="F156" s="17">
        <f>F124+F92+F60+F28</f>
        <v>16.709</v>
      </c>
      <c r="G156" s="17">
        <f>SUM(C156:F156)</f>
        <v>16.709</v>
      </c>
    </row>
    <row r="157" spans="2:7" ht="12.75">
      <c r="B157" s="19" t="s">
        <v>19</v>
      </c>
      <c r="C157" s="17" t="s">
        <v>138</v>
      </c>
      <c r="D157" s="17" t="s">
        <v>138</v>
      </c>
      <c r="E157" s="17" t="s">
        <v>138</v>
      </c>
      <c r="F157" s="17">
        <f>F125+F93+F61+F29</f>
        <v>18.053000000000001</v>
      </c>
      <c r="G157" s="17">
        <f t="shared" ref="G157:G158" si="28">SUM(C157:F157)</f>
        <v>18.053000000000001</v>
      </c>
    </row>
    <row r="158" spans="2:7" ht="12.75">
      <c r="B158" s="15" t="s">
        <v>2</v>
      </c>
      <c r="C158" s="22">
        <f>SUM(C148,C149:C151,C153:C157)</f>
        <v>818.91300000000001</v>
      </c>
      <c r="D158" s="22">
        <f>SUM(D148,D149:D151,D153:D157)</f>
        <v>275.41000000000003</v>
      </c>
      <c r="E158" s="22">
        <f>SUM(E148,E149:E151,E153:E157)</f>
        <v>23.452000000000005</v>
      </c>
      <c r="F158" s="22">
        <f>SUM(F148,F149:F151,F153:F157)</f>
        <v>-176.18799999999987</v>
      </c>
      <c r="G158" s="22">
        <f t="shared" si="28"/>
        <v>941.58700000000022</v>
      </c>
    </row>
    <row r="159" spans="2:7" ht="12.75">
      <c r="B159" s="3" t="s">
        <v>156</v>
      </c>
      <c r="C159" s="55"/>
      <c r="D159" s="55"/>
      <c r="E159" s="55"/>
      <c r="F159" s="55"/>
      <c r="G159" s="55"/>
    </row>
    <row r="160" spans="2:7">
      <c r="B160" s="19" t="s">
        <v>107</v>
      </c>
      <c r="C160" s="17">
        <f>C128+C96+C64+C32</f>
        <v>79.902999999999992</v>
      </c>
      <c r="D160" s="17">
        <f>D128+D96+D64+D32</f>
        <v>140.75</v>
      </c>
      <c r="E160" s="17">
        <f>E128+E96+E64+E32</f>
        <v>17.216000000000001</v>
      </c>
      <c r="F160" s="17">
        <f>F128+F96+F64+F32</f>
        <v>113.61100000000002</v>
      </c>
      <c r="G160" s="17">
        <f>SUM(C160:F160)</f>
        <v>351.48</v>
      </c>
    </row>
    <row r="161" spans="2:7">
      <c r="B161" s="238" t="s">
        <v>102</v>
      </c>
      <c r="C161" s="17">
        <f>C129+C97+C65+C33</f>
        <v>43.521000000000001</v>
      </c>
      <c r="D161" s="17"/>
      <c r="E161" s="17"/>
      <c r="F161" s="17"/>
      <c r="G161" s="17">
        <f>SUM(C161:F161)</f>
        <v>43.521000000000001</v>
      </c>
    </row>
    <row r="162" spans="2:7">
      <c r="B162" s="238" t="s">
        <v>93</v>
      </c>
      <c r="C162" s="17">
        <f>C130+C98+C66+C34</f>
        <v>1.6020000000000001</v>
      </c>
      <c r="D162" s="17"/>
      <c r="E162" s="17"/>
      <c r="F162" s="17">
        <f>F130+F98+F66+F34</f>
        <v>-108.121</v>
      </c>
      <c r="G162" s="17">
        <f>SUM(C162:F162)</f>
        <v>-106.51899999999999</v>
      </c>
    </row>
    <row r="163" spans="2:7" ht="13.5" thickBot="1">
      <c r="B163" s="15" t="s">
        <v>142</v>
      </c>
      <c r="C163" s="25">
        <f>C158-C160-C161-C162</f>
        <v>693.88700000000006</v>
      </c>
      <c r="D163" s="25">
        <f t="shared" ref="D163" si="29">D158-D160-D161-D162</f>
        <v>134.66000000000003</v>
      </c>
      <c r="E163" s="25">
        <f t="shared" ref="E163" si="30">E158-E160-E161-E162</f>
        <v>6.2360000000000042</v>
      </c>
      <c r="F163" s="25">
        <f t="shared" ref="F163" si="31">F158-F160-F161-F162</f>
        <v>-181.67799999999988</v>
      </c>
      <c r="G163" s="25">
        <f t="shared" ref="G163" si="32">G158-G160-G161-G162</f>
        <v>653.10500000000025</v>
      </c>
    </row>
    <row r="164" spans="2:7" ht="13.5" thickTop="1">
      <c r="B164" s="15"/>
      <c r="C164" s="55"/>
      <c r="D164" s="55"/>
      <c r="E164" s="55"/>
      <c r="F164" s="55"/>
      <c r="G164" s="55"/>
    </row>
    <row r="165" spans="2:7" ht="12.75">
      <c r="B165" s="15"/>
      <c r="C165" s="55"/>
      <c r="D165" s="55"/>
      <c r="E165" s="55"/>
      <c r="F165" s="55"/>
      <c r="G165" s="55"/>
    </row>
    <row r="166" spans="2:7" ht="15.75">
      <c r="B166" s="12" t="s">
        <v>177</v>
      </c>
      <c r="C166" s="26"/>
      <c r="D166" s="26"/>
      <c r="E166" s="26"/>
      <c r="F166" s="26"/>
      <c r="G166" s="18"/>
    </row>
    <row r="167" spans="2:7" ht="15.75">
      <c r="B167" s="12"/>
      <c r="C167" s="26"/>
      <c r="D167" s="26"/>
      <c r="E167" s="26"/>
      <c r="F167" s="26"/>
      <c r="G167" s="18"/>
    </row>
    <row r="168" spans="2:7" ht="12.75" customHeight="1">
      <c r="C168" s="13" t="s">
        <v>78</v>
      </c>
      <c r="D168" s="13"/>
      <c r="E168" s="13"/>
      <c r="F168" s="13"/>
      <c r="G168" s="13"/>
    </row>
    <row r="169" spans="2:7" ht="25.5">
      <c r="C169" s="14" t="s">
        <v>43</v>
      </c>
      <c r="D169" s="14" t="s">
        <v>135</v>
      </c>
      <c r="E169" s="14" t="s">
        <v>130</v>
      </c>
      <c r="F169" s="14" t="s">
        <v>7</v>
      </c>
      <c r="G169" s="14" t="s">
        <v>38</v>
      </c>
    </row>
    <row r="170" spans="2:7" ht="12.75">
      <c r="B170" s="15" t="s">
        <v>44</v>
      </c>
      <c r="C170" s="226">
        <v>217.72300000000001</v>
      </c>
      <c r="D170" s="226">
        <v>31.33</v>
      </c>
      <c r="E170" s="226">
        <v>2.8780000000000001</v>
      </c>
      <c r="F170" s="226">
        <v>-80.509</v>
      </c>
      <c r="G170" s="227">
        <f>SUM(C170:F170)</f>
        <v>171.42199999999997</v>
      </c>
    </row>
    <row r="171" spans="2:7" ht="12.75">
      <c r="B171" s="3" t="s">
        <v>45</v>
      </c>
      <c r="C171" s="226" t="s">
        <v>138</v>
      </c>
      <c r="D171" s="226" t="s">
        <v>138</v>
      </c>
      <c r="E171" s="226" t="s">
        <v>138</v>
      </c>
      <c r="F171" s="226" t="s">
        <v>138</v>
      </c>
      <c r="G171" s="227"/>
    </row>
    <row r="172" spans="2:7" ht="12.75">
      <c r="B172" s="19" t="s">
        <v>46</v>
      </c>
      <c r="C172" s="226">
        <v>41.161000000000001</v>
      </c>
      <c r="D172" s="226">
        <v>17.260999999999999</v>
      </c>
      <c r="E172" s="226">
        <v>9.4990000000000006</v>
      </c>
      <c r="F172" s="226">
        <v>65.935000000000002</v>
      </c>
      <c r="G172" s="227">
        <f>SUM(C172:F172)</f>
        <v>133.85599999999999</v>
      </c>
    </row>
    <row r="173" spans="2:7">
      <c r="B173" s="19" t="s">
        <v>123</v>
      </c>
      <c r="C173" s="226" t="s">
        <v>138</v>
      </c>
      <c r="D173" s="226" t="s">
        <v>138</v>
      </c>
      <c r="E173" s="226" t="s">
        <v>138</v>
      </c>
      <c r="F173" s="226">
        <v>0</v>
      </c>
      <c r="G173" s="227">
        <f>SUM(C173:F173)</f>
        <v>0</v>
      </c>
    </row>
    <row r="174" spans="2:7" ht="12.75">
      <c r="B174" s="19" t="s">
        <v>47</v>
      </c>
      <c r="C174" s="226" t="s">
        <v>138</v>
      </c>
      <c r="D174" s="226" t="s">
        <v>138</v>
      </c>
      <c r="E174" s="226" t="s">
        <v>138</v>
      </c>
      <c r="F174" s="226" t="s">
        <v>138</v>
      </c>
      <c r="G174" s="227"/>
    </row>
    <row r="175" spans="2:7">
      <c r="B175" s="20" t="s">
        <v>107</v>
      </c>
      <c r="C175" s="226">
        <v>20.376999999999999</v>
      </c>
      <c r="D175" s="226">
        <v>34.411999999999999</v>
      </c>
      <c r="E175" s="226">
        <v>4.3940000000000001</v>
      </c>
      <c r="F175" s="226">
        <v>7.3240000000000052</v>
      </c>
      <c r="G175" s="227">
        <f t="shared" ref="G175" si="33">SUM(C175:F175)</f>
        <v>66.507000000000005</v>
      </c>
    </row>
    <row r="176" spans="2:7">
      <c r="B176" s="20" t="s">
        <v>95</v>
      </c>
      <c r="C176" s="226" t="s">
        <v>138</v>
      </c>
      <c r="D176" s="226" t="s">
        <v>138</v>
      </c>
      <c r="E176" s="226" t="s">
        <v>138</v>
      </c>
      <c r="F176" s="226">
        <v>0</v>
      </c>
      <c r="G176" s="227">
        <f t="shared" ref="G176" si="34">SUM(C176:F176)</f>
        <v>0</v>
      </c>
    </row>
    <row r="177" spans="2:7">
      <c r="B177" s="188" t="s">
        <v>97</v>
      </c>
      <c r="C177" s="226" t="s">
        <v>138</v>
      </c>
      <c r="D177" s="226" t="s">
        <v>138</v>
      </c>
      <c r="E177" s="226" t="s">
        <v>138</v>
      </c>
      <c r="F177" s="226">
        <v>0</v>
      </c>
      <c r="G177" s="227">
        <f>SUM(C177:F177)</f>
        <v>0</v>
      </c>
    </row>
    <row r="178" spans="2:7">
      <c r="B178" s="21" t="s">
        <v>102</v>
      </c>
      <c r="C178" s="226">
        <v>12.337</v>
      </c>
      <c r="D178" s="226" t="s">
        <v>138</v>
      </c>
      <c r="E178" s="226" t="s">
        <v>138</v>
      </c>
      <c r="F178" s="226" t="s">
        <v>138</v>
      </c>
      <c r="G178" s="227">
        <f>SUM(C178:F178)</f>
        <v>12.337</v>
      </c>
    </row>
    <row r="179" spans="2:7" ht="12.75">
      <c r="B179" s="20" t="s">
        <v>19</v>
      </c>
      <c r="C179" s="226" t="s">
        <v>138</v>
      </c>
      <c r="D179" s="226" t="s">
        <v>138</v>
      </c>
      <c r="E179" s="226" t="s">
        <v>138</v>
      </c>
      <c r="F179" s="226">
        <v>4.0739999999999998</v>
      </c>
      <c r="G179" s="227">
        <f t="shared" ref="G179:G183" si="35">SUM(C179:F179)</f>
        <v>4.0739999999999998</v>
      </c>
    </row>
    <row r="180" spans="2:7" ht="12.75">
      <c r="B180" s="15" t="s">
        <v>32</v>
      </c>
      <c r="C180" s="228">
        <f>SUM(C170,C172:C173,C175:C179)</f>
        <v>291.59800000000001</v>
      </c>
      <c r="D180" s="228">
        <f>SUM(D170,D172:D173,D175:D179)</f>
        <v>83.002999999999986</v>
      </c>
      <c r="E180" s="228">
        <f>SUM(E170,E172:E173,E175:E179)</f>
        <v>16.771000000000001</v>
      </c>
      <c r="F180" s="228">
        <f>SUM(F170,F172:F173,F175:F179)</f>
        <v>-3.1759999999999931</v>
      </c>
      <c r="G180" s="228">
        <f t="shared" si="35"/>
        <v>388.19600000000003</v>
      </c>
    </row>
    <row r="181" spans="2:7" ht="12.75">
      <c r="B181" s="24" t="s">
        <v>46</v>
      </c>
      <c r="C181" s="227">
        <f>-C172</f>
        <v>-41.161000000000001</v>
      </c>
      <c r="D181" s="227">
        <f>-D172</f>
        <v>-17.260999999999999</v>
      </c>
      <c r="E181" s="227">
        <f>-E172</f>
        <v>-9.4990000000000006</v>
      </c>
      <c r="F181" s="227">
        <f>-F172</f>
        <v>-65.935000000000002</v>
      </c>
      <c r="G181" s="227">
        <f t="shared" si="35"/>
        <v>-133.85599999999999</v>
      </c>
    </row>
    <row r="182" spans="2:7" ht="12.75">
      <c r="B182" s="24" t="s">
        <v>48</v>
      </c>
      <c r="C182" s="226">
        <v>0.76300000000000001</v>
      </c>
      <c r="D182" s="226" t="s">
        <v>138</v>
      </c>
      <c r="E182" s="226" t="s">
        <v>138</v>
      </c>
      <c r="F182" s="226" t="s">
        <v>138</v>
      </c>
      <c r="G182" s="227">
        <f t="shared" si="35"/>
        <v>0.76300000000000001</v>
      </c>
    </row>
    <row r="183" spans="2:7">
      <c r="B183" s="24" t="s">
        <v>105</v>
      </c>
      <c r="C183" s="226">
        <v>0</v>
      </c>
      <c r="D183" s="226" t="s">
        <v>138</v>
      </c>
      <c r="E183" s="226" t="s">
        <v>138</v>
      </c>
      <c r="F183" s="226" t="s">
        <v>138</v>
      </c>
      <c r="G183" s="227">
        <f t="shared" si="35"/>
        <v>0</v>
      </c>
    </row>
    <row r="184" spans="2:7" ht="12.75">
      <c r="B184" s="24" t="s">
        <v>49</v>
      </c>
      <c r="C184" s="226" t="s">
        <v>138</v>
      </c>
      <c r="D184" s="226" t="s">
        <v>138</v>
      </c>
      <c r="E184" s="226" t="s">
        <v>138</v>
      </c>
      <c r="F184" s="226" t="s">
        <v>138</v>
      </c>
      <c r="G184" s="227"/>
    </row>
    <row r="185" spans="2:7">
      <c r="B185" s="19" t="s">
        <v>107</v>
      </c>
      <c r="C185" s="226">
        <v>2.1160000000000001</v>
      </c>
      <c r="D185" s="226">
        <v>1.373</v>
      </c>
      <c r="E185" s="226">
        <v>0.32700000000000001</v>
      </c>
      <c r="F185" s="226">
        <v>25.96</v>
      </c>
      <c r="G185" s="227">
        <f t="shared" ref="G185:G186" si="36">SUM(C185:F185)</f>
        <v>29.776</v>
      </c>
    </row>
    <row r="186" spans="2:7">
      <c r="B186" s="19" t="s">
        <v>95</v>
      </c>
      <c r="C186" s="226" t="s">
        <v>138</v>
      </c>
      <c r="D186" s="226" t="s">
        <v>138</v>
      </c>
      <c r="E186" s="226" t="s">
        <v>138</v>
      </c>
      <c r="F186" s="226">
        <v>0.124</v>
      </c>
      <c r="G186" s="227">
        <f t="shared" si="36"/>
        <v>0.124</v>
      </c>
    </row>
    <row r="187" spans="2:7">
      <c r="B187" s="19" t="s">
        <v>96</v>
      </c>
      <c r="C187" s="226" t="s">
        <v>138</v>
      </c>
      <c r="D187" s="226" t="s">
        <v>138</v>
      </c>
      <c r="E187" s="226" t="s">
        <v>138</v>
      </c>
      <c r="F187" s="226">
        <v>0.108</v>
      </c>
      <c r="G187" s="227">
        <f>SUM(C187:F187)</f>
        <v>0.108</v>
      </c>
    </row>
    <row r="188" spans="2:7">
      <c r="B188" s="187" t="s">
        <v>97</v>
      </c>
      <c r="C188" s="226" t="s">
        <v>138</v>
      </c>
      <c r="D188" s="226" t="s">
        <v>138</v>
      </c>
      <c r="E188" s="226" t="s">
        <v>138</v>
      </c>
      <c r="F188" s="226">
        <v>-3.8460000000000001</v>
      </c>
      <c r="G188" s="227">
        <f>SUM(C188:F188)</f>
        <v>-3.8460000000000001</v>
      </c>
    </row>
    <row r="189" spans="2:7" ht="12.75">
      <c r="B189" s="19" t="s">
        <v>19</v>
      </c>
      <c r="C189" s="226" t="s">
        <v>138</v>
      </c>
      <c r="D189" s="226" t="s">
        <v>138</v>
      </c>
      <c r="E189" s="226" t="s">
        <v>138</v>
      </c>
      <c r="F189" s="226">
        <v>6.2149999999999999</v>
      </c>
      <c r="G189" s="227">
        <f t="shared" ref="G189:G190" si="37">SUM(C189:F189)</f>
        <v>6.2149999999999999</v>
      </c>
    </row>
    <row r="190" spans="2:7" ht="12.75">
      <c r="B190" s="15" t="s">
        <v>2</v>
      </c>
      <c r="C190" s="22">
        <f>SUM(C180,C181:C183,C185:C189)</f>
        <v>253.31600000000003</v>
      </c>
      <c r="D190" s="22">
        <f>SUM(D180,D181:D183,D185:D189)</f>
        <v>67.114999999999995</v>
      </c>
      <c r="E190" s="22">
        <f>SUM(E180,E181:E183,E185:E189)</f>
        <v>7.5990000000000002</v>
      </c>
      <c r="F190" s="22">
        <f>SUM(F180,F181:F183,F185:F189)</f>
        <v>-40.549999999999983</v>
      </c>
      <c r="G190" s="22">
        <f t="shared" si="37"/>
        <v>287.48</v>
      </c>
    </row>
    <row r="191" spans="2:7" ht="12.75">
      <c r="B191" s="3" t="s">
        <v>156</v>
      </c>
      <c r="C191" s="55"/>
      <c r="D191" s="55"/>
      <c r="E191" s="55"/>
      <c r="F191" s="55"/>
      <c r="G191" s="55"/>
    </row>
    <row r="192" spans="2:7">
      <c r="B192" s="19" t="s">
        <v>107</v>
      </c>
      <c r="C192" s="17">
        <f>SUM(C175,C185)</f>
        <v>22.492999999999999</v>
      </c>
      <c r="D192" s="17">
        <f>SUM(D175,D185)</f>
        <v>35.784999999999997</v>
      </c>
      <c r="E192" s="17">
        <f>SUM(E175,E185)</f>
        <v>4.7210000000000001</v>
      </c>
      <c r="F192" s="17">
        <f>SUM(F175,F185)</f>
        <v>33.284000000000006</v>
      </c>
      <c r="G192" s="17">
        <f>SUM(C192:F192)</f>
        <v>96.283000000000001</v>
      </c>
    </row>
    <row r="193" spans="2:7">
      <c r="B193" s="238" t="s">
        <v>102</v>
      </c>
      <c r="C193" s="17">
        <f>+C178</f>
        <v>12.337</v>
      </c>
      <c r="D193" s="17"/>
      <c r="E193" s="17"/>
      <c r="F193" s="17"/>
      <c r="G193" s="17">
        <f>SUM(C193:F193)</f>
        <v>12.337</v>
      </c>
    </row>
    <row r="194" spans="2:7">
      <c r="B194" s="238" t="s">
        <v>93</v>
      </c>
      <c r="C194" s="17"/>
      <c r="D194" s="17"/>
      <c r="E194" s="17"/>
      <c r="F194" s="17">
        <f>-'Consolidated Reconciliations'!H$14</f>
        <v>-34.130000000000003</v>
      </c>
      <c r="G194" s="17">
        <f>SUM(C194:F194)</f>
        <v>-34.130000000000003</v>
      </c>
    </row>
    <row r="195" spans="2:7" ht="13.5" thickBot="1">
      <c r="B195" s="15" t="s">
        <v>142</v>
      </c>
      <c r="C195" s="25">
        <f>C190-C192-C193-C194</f>
        <v>218.48600000000005</v>
      </c>
      <c r="D195" s="25">
        <f t="shared" ref="D195" si="38">D190-D192-D193-D194</f>
        <v>31.33</v>
      </c>
      <c r="E195" s="25">
        <f t="shared" ref="E195" si="39">E190-E192-E193-E194</f>
        <v>2.8780000000000001</v>
      </c>
      <c r="F195" s="25">
        <f t="shared" ref="F195" si="40">F190-F192-F193-F194</f>
        <v>-39.703999999999986</v>
      </c>
      <c r="G195" s="25">
        <f t="shared" ref="G195" si="41">G190-G192-G193-G194</f>
        <v>212.99</v>
      </c>
    </row>
    <row r="196" spans="2:7" ht="13.5" thickTop="1">
      <c r="B196" s="15"/>
      <c r="C196" s="55"/>
      <c r="D196" s="55"/>
      <c r="E196" s="55"/>
      <c r="F196" s="55"/>
      <c r="G196" s="55"/>
    </row>
    <row r="197" spans="2:7" ht="12.75">
      <c r="B197" s="15"/>
      <c r="C197" s="55"/>
      <c r="D197" s="55"/>
      <c r="E197" s="55"/>
      <c r="F197" s="55"/>
      <c r="G197" s="55"/>
    </row>
    <row r="198" spans="2:7" ht="15.75">
      <c r="B198" s="12" t="s">
        <v>178</v>
      </c>
      <c r="C198" s="26"/>
      <c r="D198" s="26"/>
      <c r="E198" s="26"/>
      <c r="F198" s="26"/>
      <c r="G198" s="18"/>
    </row>
    <row r="199" spans="2:7" ht="15.75">
      <c r="B199" s="12"/>
      <c r="C199" s="26"/>
      <c r="D199" s="26"/>
      <c r="E199" s="26"/>
      <c r="F199" s="26"/>
      <c r="G199" s="18"/>
    </row>
    <row r="200" spans="2:7" ht="15" customHeight="1">
      <c r="C200" s="13" t="s">
        <v>83</v>
      </c>
      <c r="D200" s="13"/>
      <c r="E200" s="13"/>
      <c r="F200" s="13"/>
      <c r="G200" s="13"/>
    </row>
    <row r="201" spans="2:7" ht="25.5">
      <c r="C201" s="14" t="s">
        <v>43</v>
      </c>
      <c r="D201" s="14" t="s">
        <v>135</v>
      </c>
      <c r="E201" s="14" t="s">
        <v>130</v>
      </c>
      <c r="F201" s="14" t="s">
        <v>7</v>
      </c>
      <c r="G201" s="14" t="s">
        <v>38</v>
      </c>
    </row>
    <row r="202" spans="2:7" ht="12.75">
      <c r="B202" s="15" t="s">
        <v>44</v>
      </c>
      <c r="C202" s="226">
        <v>191.49600000000001</v>
      </c>
      <c r="D202" s="226">
        <v>34.825000000000003</v>
      </c>
      <c r="E202" s="226">
        <v>5.6449999999999996</v>
      </c>
      <c r="F202" s="226">
        <v>-89.927000000000007</v>
      </c>
      <c r="G202" s="227">
        <f>SUM(C202:F202)</f>
        <v>142.03900000000004</v>
      </c>
    </row>
    <row r="203" spans="2:7" ht="12.75">
      <c r="B203" s="3" t="s">
        <v>45</v>
      </c>
      <c r="C203" s="226" t="s">
        <v>138</v>
      </c>
      <c r="D203" s="226" t="s">
        <v>138</v>
      </c>
      <c r="E203" s="226" t="s">
        <v>138</v>
      </c>
      <c r="F203" s="226" t="s">
        <v>138</v>
      </c>
      <c r="G203" s="227"/>
    </row>
    <row r="204" spans="2:7" ht="12.75">
      <c r="B204" s="19" t="s">
        <v>46</v>
      </c>
      <c r="C204" s="226">
        <v>40.774000000000001</v>
      </c>
      <c r="D204" s="226">
        <v>17.492999999999999</v>
      </c>
      <c r="E204" s="226">
        <v>8.7100000000000009</v>
      </c>
      <c r="F204" s="226">
        <v>79.909000000000006</v>
      </c>
      <c r="G204" s="227">
        <f>SUM(C204:F204)</f>
        <v>146.88600000000002</v>
      </c>
    </row>
    <row r="205" spans="2:7">
      <c r="B205" s="19" t="s">
        <v>123</v>
      </c>
      <c r="C205" s="226" t="s">
        <v>138</v>
      </c>
      <c r="D205" s="226" t="s">
        <v>138</v>
      </c>
      <c r="E205" s="226" t="s">
        <v>138</v>
      </c>
      <c r="F205" s="226">
        <v>0</v>
      </c>
      <c r="G205" s="227">
        <f>SUM(C205:F205)</f>
        <v>0</v>
      </c>
    </row>
    <row r="206" spans="2:7" ht="12.75">
      <c r="B206" s="19" t="s">
        <v>47</v>
      </c>
      <c r="C206" s="226" t="s">
        <v>138</v>
      </c>
      <c r="D206" s="226" t="s">
        <v>138</v>
      </c>
      <c r="E206" s="226" t="s">
        <v>138</v>
      </c>
      <c r="F206" s="226" t="s">
        <v>138</v>
      </c>
      <c r="G206" s="227"/>
    </row>
    <row r="207" spans="2:7">
      <c r="B207" s="20" t="s">
        <v>107</v>
      </c>
      <c r="C207" s="226">
        <v>20.81</v>
      </c>
      <c r="D207" s="226">
        <v>34.658999999999999</v>
      </c>
      <c r="E207" s="226">
        <v>5.024</v>
      </c>
      <c r="F207" s="226">
        <v>4.8789999999999996</v>
      </c>
      <c r="G207" s="227">
        <f t="shared" ref="G207" si="42">SUM(C207:F207)</f>
        <v>65.372</v>
      </c>
    </row>
    <row r="208" spans="2:7">
      <c r="B208" s="20" t="s">
        <v>95</v>
      </c>
      <c r="C208" s="226" t="s">
        <v>138</v>
      </c>
      <c r="D208" s="226" t="s">
        <v>138</v>
      </c>
      <c r="E208" s="226" t="s">
        <v>138</v>
      </c>
      <c r="F208" s="226">
        <v>0</v>
      </c>
      <c r="G208" s="227">
        <f t="shared" ref="G208" si="43">SUM(C208:F208)</f>
        <v>0</v>
      </c>
    </row>
    <row r="209" spans="2:7">
      <c r="B209" s="188" t="s">
        <v>97</v>
      </c>
      <c r="C209" s="226" t="s">
        <v>138</v>
      </c>
      <c r="D209" s="226" t="s">
        <v>138</v>
      </c>
      <c r="E209" s="226" t="s">
        <v>138</v>
      </c>
      <c r="F209" s="226">
        <v>0</v>
      </c>
      <c r="G209" s="227">
        <f>SUM(C209:F209)</f>
        <v>0</v>
      </c>
    </row>
    <row r="210" spans="2:7">
      <c r="B210" s="21" t="s">
        <v>102</v>
      </c>
      <c r="C210" s="226">
        <v>13.896000000000001</v>
      </c>
      <c r="D210" s="226" t="s">
        <v>138</v>
      </c>
      <c r="E210" s="226" t="s">
        <v>138</v>
      </c>
      <c r="F210" s="226" t="s">
        <v>138</v>
      </c>
      <c r="G210" s="227">
        <f>SUM(C210:F210)</f>
        <v>13.896000000000001</v>
      </c>
    </row>
    <row r="211" spans="2:7" ht="12.75">
      <c r="B211" s="20" t="s">
        <v>19</v>
      </c>
      <c r="C211" s="226" t="s">
        <v>138</v>
      </c>
      <c r="D211" s="226" t="s">
        <v>138</v>
      </c>
      <c r="E211" s="226" t="s">
        <v>138</v>
      </c>
      <c r="F211" s="226">
        <v>5.0720000000000001</v>
      </c>
      <c r="G211" s="227">
        <f t="shared" ref="G211:G215" si="44">SUM(C211:F211)</f>
        <v>5.0720000000000001</v>
      </c>
    </row>
    <row r="212" spans="2:7" ht="12.75">
      <c r="B212" s="15" t="s">
        <v>32</v>
      </c>
      <c r="C212" s="228">
        <f>SUM(C202,C204:C205,C207:C211)</f>
        <v>266.976</v>
      </c>
      <c r="D212" s="228">
        <f>SUM(D202,D204:D205,D207:D211)</f>
        <v>86.977000000000004</v>
      </c>
      <c r="E212" s="228">
        <f>SUM(E202,E204:E205,E207:E211)</f>
        <v>19.379000000000001</v>
      </c>
      <c r="F212" s="228">
        <f>SUM(F202,F204:F205,F207:F211)</f>
        <v>-6.7000000000001059E-2</v>
      </c>
      <c r="G212" s="228">
        <f t="shared" si="44"/>
        <v>373.26499999999999</v>
      </c>
    </row>
    <row r="213" spans="2:7" ht="12.75">
      <c r="B213" s="24" t="s">
        <v>46</v>
      </c>
      <c r="C213" s="227">
        <f>-C204</f>
        <v>-40.774000000000001</v>
      </c>
      <c r="D213" s="227">
        <f>-D204</f>
        <v>-17.492999999999999</v>
      </c>
      <c r="E213" s="227">
        <f>-E204</f>
        <v>-8.7100000000000009</v>
      </c>
      <c r="F213" s="227">
        <f>-F204</f>
        <v>-79.909000000000006</v>
      </c>
      <c r="G213" s="227">
        <f t="shared" si="44"/>
        <v>-146.88600000000002</v>
      </c>
    </row>
    <row r="214" spans="2:7" ht="12.75">
      <c r="B214" s="24" t="s">
        <v>48</v>
      </c>
      <c r="C214" s="226">
        <v>0.76300000000000001</v>
      </c>
      <c r="D214" s="226" t="s">
        <v>138</v>
      </c>
      <c r="E214" s="226" t="s">
        <v>138</v>
      </c>
      <c r="F214" s="226" t="s">
        <v>138</v>
      </c>
      <c r="G214" s="227">
        <f t="shared" si="44"/>
        <v>0.76300000000000001</v>
      </c>
    </row>
    <row r="215" spans="2:7">
      <c r="B215" s="24" t="s">
        <v>105</v>
      </c>
      <c r="C215" s="226">
        <v>0</v>
      </c>
      <c r="D215" s="226" t="s">
        <v>138</v>
      </c>
      <c r="E215" s="226" t="s">
        <v>138</v>
      </c>
      <c r="F215" s="226" t="s">
        <v>138</v>
      </c>
      <c r="G215" s="227">
        <f t="shared" si="44"/>
        <v>0</v>
      </c>
    </row>
    <row r="216" spans="2:7" ht="12.75">
      <c r="B216" s="24" t="s">
        <v>49</v>
      </c>
      <c r="C216" s="226" t="s">
        <v>138</v>
      </c>
      <c r="D216" s="226" t="s">
        <v>138</v>
      </c>
      <c r="E216" s="226" t="s">
        <v>138</v>
      </c>
      <c r="F216" s="226" t="s">
        <v>138</v>
      </c>
      <c r="G216" s="227"/>
    </row>
    <row r="217" spans="2:7">
      <c r="B217" s="19" t="s">
        <v>107</v>
      </c>
      <c r="C217" s="226">
        <v>2.8290000000000002</v>
      </c>
      <c r="D217" s="226">
        <v>1.37</v>
      </c>
      <c r="E217" s="226">
        <v>0.26700000000000002</v>
      </c>
      <c r="F217" s="226">
        <v>28.605</v>
      </c>
      <c r="G217" s="227">
        <f t="shared" ref="G217:G218" si="45">SUM(C217:F217)</f>
        <v>33.070999999999998</v>
      </c>
    </row>
    <row r="218" spans="2:7">
      <c r="B218" s="19" t="s">
        <v>95</v>
      </c>
      <c r="C218" s="226" t="s">
        <v>138</v>
      </c>
      <c r="D218" s="226" t="s">
        <v>138</v>
      </c>
      <c r="E218" s="226" t="s">
        <v>138</v>
      </c>
      <c r="F218" s="226">
        <v>1.1160000000000001</v>
      </c>
      <c r="G218" s="227">
        <f t="shared" si="45"/>
        <v>1.1160000000000001</v>
      </c>
    </row>
    <row r="219" spans="2:7">
      <c r="B219" s="19" t="s">
        <v>96</v>
      </c>
      <c r="C219" s="226" t="s">
        <v>138</v>
      </c>
      <c r="D219" s="226" t="s">
        <v>138</v>
      </c>
      <c r="E219" s="226" t="s">
        <v>138</v>
      </c>
      <c r="F219" s="226">
        <v>0.51600000000000001</v>
      </c>
      <c r="G219" s="227">
        <f>SUM(C219:F219)</f>
        <v>0.51600000000000001</v>
      </c>
    </row>
    <row r="220" spans="2:7">
      <c r="B220" s="187" t="s">
        <v>97</v>
      </c>
      <c r="C220" s="226" t="s">
        <v>138</v>
      </c>
      <c r="D220" s="226" t="s">
        <v>138</v>
      </c>
      <c r="E220" s="226" t="s">
        <v>138</v>
      </c>
      <c r="F220" s="226">
        <v>1.901</v>
      </c>
      <c r="G220" s="227">
        <f>SUM(C220:F220)</f>
        <v>1.901</v>
      </c>
    </row>
    <row r="221" spans="2:7" ht="12.75">
      <c r="B221" s="19" t="s">
        <v>19</v>
      </c>
      <c r="C221" s="226" t="s">
        <v>138</v>
      </c>
      <c r="D221" s="226" t="s">
        <v>138</v>
      </c>
      <c r="E221" s="226" t="s">
        <v>138</v>
      </c>
      <c r="F221" s="226">
        <v>7.7380000000000004</v>
      </c>
      <c r="G221" s="227">
        <f t="shared" ref="G221:G222" si="46">SUM(C221:F221)</f>
        <v>7.7380000000000004</v>
      </c>
    </row>
    <row r="222" spans="2:7" ht="12.75">
      <c r="B222" s="15" t="s">
        <v>2</v>
      </c>
      <c r="C222" s="22">
        <f>SUM(C212,C213:C215,C217:C221)</f>
        <v>229.79400000000001</v>
      </c>
      <c r="D222" s="22">
        <f>SUM(D212,D213:D215,D217:D221)</f>
        <v>70.854000000000013</v>
      </c>
      <c r="E222" s="22">
        <f>SUM(E212,E213:E215,E217:E221)</f>
        <v>10.936</v>
      </c>
      <c r="F222" s="22">
        <f>SUM(F212,F213:F215,F217:F221)</f>
        <v>-40.100000000000009</v>
      </c>
      <c r="G222" s="22">
        <f t="shared" si="46"/>
        <v>271.48399999999998</v>
      </c>
    </row>
    <row r="223" spans="2:7" ht="12.75">
      <c r="B223" s="3" t="s">
        <v>156</v>
      </c>
      <c r="C223" s="55"/>
      <c r="D223" s="55"/>
      <c r="E223" s="55"/>
      <c r="F223" s="55"/>
      <c r="G223" s="55"/>
    </row>
    <row r="224" spans="2:7">
      <c r="B224" s="20" t="s">
        <v>107</v>
      </c>
      <c r="C224" s="17">
        <f>SUM(C207,C217)</f>
        <v>23.638999999999999</v>
      </c>
      <c r="D224" s="17">
        <f>SUM(D207,D217)</f>
        <v>36.028999999999996</v>
      </c>
      <c r="E224" s="17">
        <f>SUM(E207,E217)</f>
        <v>5.2910000000000004</v>
      </c>
      <c r="F224" s="17">
        <f>SUM(F207,F217)</f>
        <v>33.484000000000002</v>
      </c>
      <c r="G224" s="17">
        <f>SUM(C224:F224)</f>
        <v>98.442999999999984</v>
      </c>
    </row>
    <row r="225" spans="2:7">
      <c r="B225" s="21" t="s">
        <v>102</v>
      </c>
      <c r="C225" s="17">
        <f>+C210</f>
        <v>13.896000000000001</v>
      </c>
      <c r="D225" s="17"/>
      <c r="E225" s="17"/>
      <c r="F225" s="17"/>
      <c r="G225" s="17">
        <f>SUM(C225:F225)</f>
        <v>13.896000000000001</v>
      </c>
    </row>
    <row r="226" spans="2:7">
      <c r="B226" s="21" t="s">
        <v>93</v>
      </c>
      <c r="C226" s="17"/>
      <c r="D226" s="17"/>
      <c r="E226" s="17"/>
      <c r="F226" s="17">
        <f>-'Consolidated Reconciliations'!I$14</f>
        <v>-34.018000000000001</v>
      </c>
      <c r="G226" s="17">
        <f>SUM(C226:F226)</f>
        <v>-34.018000000000001</v>
      </c>
    </row>
    <row r="227" spans="2:7" ht="13.5" thickBot="1">
      <c r="B227" s="15" t="s">
        <v>142</v>
      </c>
      <c r="C227" s="25">
        <f>C222-C224-C225-C226</f>
        <v>192.25900000000001</v>
      </c>
      <c r="D227" s="25">
        <f t="shared" ref="D227" si="47">D222-D224-D225-D226</f>
        <v>34.825000000000017</v>
      </c>
      <c r="E227" s="25">
        <f t="shared" ref="E227" si="48">E222-E224-E225-E226</f>
        <v>5.6449999999999996</v>
      </c>
      <c r="F227" s="25">
        <f t="shared" ref="F227" si="49">F222-F224-F225-F226</f>
        <v>-39.566000000000003</v>
      </c>
      <c r="G227" s="25">
        <f t="shared" ref="G227" si="50">G222-G224-G225-G226</f>
        <v>193.16299999999998</v>
      </c>
    </row>
    <row r="228" spans="2:7" ht="13.5" thickTop="1">
      <c r="B228" s="15"/>
      <c r="C228" s="55"/>
      <c r="D228" s="55"/>
      <c r="E228" s="55"/>
      <c r="F228" s="55"/>
      <c r="G228" s="55"/>
    </row>
    <row r="229" spans="2:7" ht="12.75">
      <c r="B229" s="15"/>
      <c r="C229" s="55"/>
      <c r="D229" s="55"/>
      <c r="E229" s="55"/>
      <c r="F229" s="55"/>
      <c r="G229" s="55"/>
    </row>
    <row r="230" spans="2:7" ht="15.75">
      <c r="B230" s="12" t="s">
        <v>179</v>
      </c>
      <c r="C230" s="26"/>
      <c r="D230" s="26"/>
      <c r="E230" s="26"/>
      <c r="F230" s="26"/>
      <c r="G230" s="18"/>
    </row>
    <row r="231" spans="2:7" ht="15.75">
      <c r="B231" s="12"/>
      <c r="C231" s="26"/>
      <c r="D231" s="26"/>
      <c r="E231" s="26"/>
      <c r="F231" s="26"/>
      <c r="G231" s="18"/>
    </row>
    <row r="232" spans="2:7" ht="12.75" customHeight="1">
      <c r="C232" s="13" t="s">
        <v>109</v>
      </c>
      <c r="D232" s="13"/>
      <c r="E232" s="13"/>
      <c r="F232" s="13"/>
      <c r="G232" s="13"/>
    </row>
    <row r="233" spans="2:7" ht="25.5">
      <c r="C233" s="14" t="s">
        <v>43</v>
      </c>
      <c r="D233" s="14" t="s">
        <v>135</v>
      </c>
      <c r="E233" s="14" t="s">
        <v>130</v>
      </c>
      <c r="F233" s="14" t="s">
        <v>7</v>
      </c>
      <c r="G233" s="14" t="s">
        <v>38</v>
      </c>
    </row>
    <row r="234" spans="2:7" ht="12.75">
      <c r="B234" s="15" t="s">
        <v>44</v>
      </c>
      <c r="C234" s="226">
        <v>157.06899999999999</v>
      </c>
      <c r="D234" s="226">
        <v>28.263999999999999</v>
      </c>
      <c r="E234" s="226">
        <v>5.4710000000000001</v>
      </c>
      <c r="F234" s="226">
        <v>-100.654</v>
      </c>
      <c r="G234" s="227">
        <f>SUM(C234:F234)</f>
        <v>90.15</v>
      </c>
    </row>
    <row r="235" spans="2:7" ht="12.75">
      <c r="B235" s="3" t="s">
        <v>45</v>
      </c>
      <c r="C235" s="226" t="s">
        <v>138</v>
      </c>
      <c r="D235" s="226" t="s">
        <v>138</v>
      </c>
      <c r="E235" s="226" t="s">
        <v>138</v>
      </c>
      <c r="F235" s="226" t="s">
        <v>138</v>
      </c>
      <c r="G235" s="227"/>
    </row>
    <row r="236" spans="2:7" ht="12.75">
      <c r="B236" s="19" t="s">
        <v>46</v>
      </c>
      <c r="C236" s="226">
        <v>46.066000000000003</v>
      </c>
      <c r="D236" s="226">
        <v>19.741</v>
      </c>
      <c r="E236" s="226">
        <v>8.8179999999999996</v>
      </c>
      <c r="F236" s="226">
        <v>80.557000000000002</v>
      </c>
      <c r="G236" s="227">
        <f>SUM(C236:F236)</f>
        <v>155.18200000000002</v>
      </c>
    </row>
    <row r="237" spans="2:7">
      <c r="B237" s="19" t="s">
        <v>123</v>
      </c>
      <c r="C237" s="226" t="s">
        <v>138</v>
      </c>
      <c r="D237" s="226" t="s">
        <v>138</v>
      </c>
      <c r="E237" s="226" t="s">
        <v>138</v>
      </c>
      <c r="F237" s="226">
        <v>0</v>
      </c>
      <c r="G237" s="227">
        <f>SUM(C237:F237)</f>
        <v>0</v>
      </c>
    </row>
    <row r="238" spans="2:7" ht="12.75">
      <c r="B238" s="19" t="s">
        <v>47</v>
      </c>
      <c r="C238" s="226" t="s">
        <v>138</v>
      </c>
      <c r="D238" s="226" t="s">
        <v>138</v>
      </c>
      <c r="E238" s="226" t="s">
        <v>138</v>
      </c>
      <c r="F238" s="226" t="s">
        <v>138</v>
      </c>
      <c r="G238" s="227"/>
    </row>
    <row r="239" spans="2:7">
      <c r="B239" s="20" t="s">
        <v>107</v>
      </c>
      <c r="C239" s="226">
        <v>21.16</v>
      </c>
      <c r="D239" s="226">
        <v>38.786999999999999</v>
      </c>
      <c r="E239" s="226">
        <v>5.9429999999999996</v>
      </c>
      <c r="F239" s="226">
        <v>11.507000000000001</v>
      </c>
      <c r="G239" s="227">
        <f t="shared" ref="G239" si="51">SUM(C239:F239)</f>
        <v>77.397000000000006</v>
      </c>
    </row>
    <row r="240" spans="2:7">
      <c r="B240" s="20" t="s">
        <v>95</v>
      </c>
      <c r="C240" s="226" t="s">
        <v>138</v>
      </c>
      <c r="D240" s="226" t="s">
        <v>138</v>
      </c>
      <c r="E240" s="226" t="s">
        <v>138</v>
      </c>
      <c r="F240" s="226">
        <v>0</v>
      </c>
      <c r="G240" s="227">
        <f t="shared" ref="G240" si="52">SUM(C240:F240)</f>
        <v>0</v>
      </c>
    </row>
    <row r="241" spans="2:7">
      <c r="B241" s="188" t="s">
        <v>97</v>
      </c>
      <c r="C241" s="226" t="s">
        <v>138</v>
      </c>
      <c r="D241" s="226" t="s">
        <v>138</v>
      </c>
      <c r="E241" s="226" t="s">
        <v>138</v>
      </c>
      <c r="F241" s="226">
        <v>0</v>
      </c>
      <c r="G241" s="227">
        <f>SUM(C241:F241)</f>
        <v>0</v>
      </c>
    </row>
    <row r="242" spans="2:7">
      <c r="B242" s="21" t="s">
        <v>102</v>
      </c>
      <c r="C242" s="226">
        <v>17.138999999999999</v>
      </c>
      <c r="D242" s="226" t="s">
        <v>138</v>
      </c>
      <c r="E242" s="226" t="s">
        <v>138</v>
      </c>
      <c r="F242" s="226" t="s">
        <v>138</v>
      </c>
      <c r="G242" s="227">
        <f>SUM(C242:F242)</f>
        <v>17.138999999999999</v>
      </c>
    </row>
    <row r="243" spans="2:7" ht="12.75">
      <c r="B243" s="20" t="s">
        <v>19</v>
      </c>
      <c r="C243" s="226" t="s">
        <v>138</v>
      </c>
      <c r="D243" s="226" t="s">
        <v>138</v>
      </c>
      <c r="E243" s="226" t="s">
        <v>138</v>
      </c>
      <c r="F243" s="226">
        <v>5.1130000000000004</v>
      </c>
      <c r="G243" s="227">
        <f t="shared" ref="G243:G247" si="53">SUM(C243:F243)</f>
        <v>5.1130000000000004</v>
      </c>
    </row>
    <row r="244" spans="2:7" ht="12.75">
      <c r="B244" s="15" t="s">
        <v>32</v>
      </c>
      <c r="C244" s="228">
        <f>SUM(C234,C236:C237,C239:C243)</f>
        <v>241.434</v>
      </c>
      <c r="D244" s="228">
        <f>SUM(D234,D236:D237,D239:D243)</f>
        <v>86.792000000000002</v>
      </c>
      <c r="E244" s="228">
        <f>SUM(E234,E236:E237,E239:E243)</f>
        <v>20.231999999999999</v>
      </c>
      <c r="F244" s="228">
        <f>SUM(F234,F236:F237,F239:F243)</f>
        <v>-3.4769999999999923</v>
      </c>
      <c r="G244" s="228">
        <f t="shared" si="53"/>
        <v>344.98099999999999</v>
      </c>
    </row>
    <row r="245" spans="2:7" ht="12.75">
      <c r="B245" s="24" t="s">
        <v>46</v>
      </c>
      <c r="C245" s="227">
        <f>-C236</f>
        <v>-46.066000000000003</v>
      </c>
      <c r="D245" s="227">
        <f>-D236</f>
        <v>-19.741</v>
      </c>
      <c r="E245" s="227">
        <f>-E236</f>
        <v>-8.8179999999999996</v>
      </c>
      <c r="F245" s="227">
        <f>-F236</f>
        <v>-80.557000000000002</v>
      </c>
      <c r="G245" s="227">
        <f t="shared" si="53"/>
        <v>-155.18200000000002</v>
      </c>
    </row>
    <row r="246" spans="2:7" ht="12.75">
      <c r="B246" s="24" t="s">
        <v>48</v>
      </c>
      <c r="C246" s="226">
        <v>0.71799999999999997</v>
      </c>
      <c r="D246" s="226" t="s">
        <v>138</v>
      </c>
      <c r="E246" s="226" t="s">
        <v>138</v>
      </c>
      <c r="F246" s="226" t="s">
        <v>138</v>
      </c>
      <c r="G246" s="227">
        <f t="shared" si="53"/>
        <v>0.71799999999999997</v>
      </c>
    </row>
    <row r="247" spans="2:7">
      <c r="B247" s="24" t="s">
        <v>105</v>
      </c>
      <c r="C247" s="226">
        <v>0</v>
      </c>
      <c r="D247" s="226" t="s">
        <v>138</v>
      </c>
      <c r="E247" s="226" t="s">
        <v>138</v>
      </c>
      <c r="F247" s="226" t="s">
        <v>138</v>
      </c>
      <c r="G247" s="227">
        <f t="shared" si="53"/>
        <v>0</v>
      </c>
    </row>
    <row r="248" spans="2:7" ht="12.75">
      <c r="B248" s="24" t="s">
        <v>49</v>
      </c>
      <c r="C248" s="226" t="s">
        <v>138</v>
      </c>
      <c r="D248" s="226" t="s">
        <v>138</v>
      </c>
      <c r="E248" s="226" t="s">
        <v>138</v>
      </c>
      <c r="F248" s="226" t="s">
        <v>138</v>
      </c>
      <c r="G248" s="227"/>
    </row>
    <row r="249" spans="2:7">
      <c r="B249" s="19" t="s">
        <v>107</v>
      </c>
      <c r="C249" s="226">
        <v>2.319</v>
      </c>
      <c r="D249" s="226">
        <v>1.3759999999999999</v>
      </c>
      <c r="E249" s="226">
        <v>0.36399999999999999</v>
      </c>
      <c r="F249" s="226">
        <v>27.774000000000001</v>
      </c>
      <c r="G249" s="227">
        <f t="shared" ref="G249:G250" si="54">SUM(C249:F249)</f>
        <v>31.833000000000002</v>
      </c>
    </row>
    <row r="250" spans="2:7">
      <c r="B250" s="19" t="s">
        <v>95</v>
      </c>
      <c r="C250" s="226" t="s">
        <v>138</v>
      </c>
      <c r="D250" s="226" t="s">
        <v>138</v>
      </c>
      <c r="E250" s="226" t="s">
        <v>138</v>
      </c>
      <c r="F250" s="226">
        <v>0.58299999999999996</v>
      </c>
      <c r="G250" s="227">
        <f t="shared" si="54"/>
        <v>0.58299999999999996</v>
      </c>
    </row>
    <row r="251" spans="2:7">
      <c r="B251" s="19" t="s">
        <v>96</v>
      </c>
      <c r="C251" s="226" t="s">
        <v>138</v>
      </c>
      <c r="D251" s="226" t="s">
        <v>138</v>
      </c>
      <c r="E251" s="226" t="s">
        <v>138</v>
      </c>
      <c r="F251" s="226">
        <v>0.09</v>
      </c>
      <c r="G251" s="227">
        <f>SUM(C251:F251)</f>
        <v>0.09</v>
      </c>
    </row>
    <row r="252" spans="2:7">
      <c r="B252" s="187" t="s">
        <v>97</v>
      </c>
      <c r="C252" s="226" t="s">
        <v>138</v>
      </c>
      <c r="D252" s="226" t="s">
        <v>138</v>
      </c>
      <c r="E252" s="226" t="s">
        <v>138</v>
      </c>
      <c r="F252" s="226">
        <v>7.0339999999999998</v>
      </c>
      <c r="G252" s="227">
        <f>SUM(C252:F252)</f>
        <v>7.0339999999999998</v>
      </c>
    </row>
    <row r="253" spans="2:7" ht="12.75">
      <c r="B253" s="19" t="s">
        <v>19</v>
      </c>
      <c r="C253" s="226" t="s">
        <v>138</v>
      </c>
      <c r="D253" s="226" t="s">
        <v>138</v>
      </c>
      <c r="E253" s="226" t="s">
        <v>138</v>
      </c>
      <c r="F253" s="226">
        <v>7.8</v>
      </c>
      <c r="G253" s="227">
        <f t="shared" ref="G253:G254" si="55">SUM(C253:F253)</f>
        <v>7.8</v>
      </c>
    </row>
    <row r="254" spans="2:7" ht="12.75">
      <c r="B254" s="15" t="s">
        <v>2</v>
      </c>
      <c r="C254" s="22">
        <f>SUM(C244,C245:C247,C249:C253)</f>
        <v>198.40499999999997</v>
      </c>
      <c r="D254" s="22">
        <f>SUM(D244,D245:D247,D249:D253)</f>
        <v>68.427000000000007</v>
      </c>
      <c r="E254" s="22">
        <f>SUM(E244,E245:E247,E249:E253)</f>
        <v>11.778</v>
      </c>
      <c r="F254" s="22">
        <f>SUM(F244,F245:F247,F249:F253)</f>
        <v>-40.752999999999993</v>
      </c>
      <c r="G254" s="22">
        <f t="shared" si="55"/>
        <v>237.85700000000003</v>
      </c>
    </row>
    <row r="255" spans="2:7" ht="12.75">
      <c r="B255" s="3" t="s">
        <v>156</v>
      </c>
      <c r="C255" s="55"/>
      <c r="D255" s="55"/>
      <c r="E255" s="55"/>
      <c r="F255" s="55"/>
      <c r="G255" s="55"/>
    </row>
    <row r="256" spans="2:7">
      <c r="B256" s="20" t="s">
        <v>107</v>
      </c>
      <c r="C256" s="17">
        <f>SUM(C239,C249)</f>
        <v>23.478999999999999</v>
      </c>
      <c r="D256" s="17">
        <f>SUM(D239,D249)</f>
        <v>40.162999999999997</v>
      </c>
      <c r="E256" s="17">
        <f>SUM(E239,E249)</f>
        <v>6.3069999999999995</v>
      </c>
      <c r="F256" s="17">
        <f>SUM(F239,F249)</f>
        <v>39.281000000000006</v>
      </c>
      <c r="G256" s="17">
        <f>SUM(C256:F256)</f>
        <v>109.23</v>
      </c>
    </row>
    <row r="257" spans="2:7">
      <c r="B257" s="21" t="s">
        <v>102</v>
      </c>
      <c r="C257" s="17">
        <f>+C242</f>
        <v>17.138999999999999</v>
      </c>
      <c r="D257" s="17"/>
      <c r="E257" s="17"/>
      <c r="F257" s="17"/>
      <c r="G257" s="17">
        <f>SUM(C257:F257)</f>
        <v>17.138999999999999</v>
      </c>
    </row>
    <row r="258" spans="2:7">
      <c r="B258" s="21" t="s">
        <v>93</v>
      </c>
      <c r="C258" s="17"/>
      <c r="D258" s="17"/>
      <c r="E258" s="17"/>
      <c r="F258" s="17">
        <f>-'Consolidated Reconciliations'!J$14</f>
        <v>-39.43</v>
      </c>
      <c r="G258" s="17">
        <f>SUM(C258:F258)</f>
        <v>-39.43</v>
      </c>
    </row>
    <row r="259" spans="2:7" ht="13.5" thickBot="1">
      <c r="B259" s="15" t="s">
        <v>142</v>
      </c>
      <c r="C259" s="25">
        <f>C254-C256-C257-C258</f>
        <v>157.78699999999998</v>
      </c>
      <c r="D259" s="25">
        <f t="shared" ref="D259" si="56">D254-D256-D257-D258</f>
        <v>28.26400000000001</v>
      </c>
      <c r="E259" s="25">
        <f t="shared" ref="E259" si="57">E254-E256-E257-E258</f>
        <v>5.471000000000001</v>
      </c>
      <c r="F259" s="25">
        <f t="shared" ref="F259" si="58">F254-F256-F257-F258</f>
        <v>-40.603999999999992</v>
      </c>
      <c r="G259" s="25">
        <f t="shared" ref="G259" si="59">G254-G256-G257-G258</f>
        <v>150.91800000000001</v>
      </c>
    </row>
    <row r="260" spans="2:7" ht="13.5" thickTop="1">
      <c r="B260" s="15"/>
      <c r="C260" s="225"/>
      <c r="D260" s="225"/>
      <c r="E260" s="225"/>
      <c r="F260" s="225"/>
      <c r="G260" s="225"/>
    </row>
    <row r="261" spans="2:7">
      <c r="C261" s="26"/>
      <c r="D261" s="26"/>
      <c r="E261" s="26"/>
      <c r="F261" s="26"/>
      <c r="G261" s="18"/>
    </row>
    <row r="262" spans="2:7" ht="15.75">
      <c r="B262" s="12" t="s">
        <v>180</v>
      </c>
      <c r="C262" s="26"/>
      <c r="D262" s="26"/>
      <c r="E262" s="26"/>
      <c r="F262" s="26"/>
      <c r="G262" s="18"/>
    </row>
    <row r="263" spans="2:7" ht="15.75">
      <c r="B263" s="12"/>
      <c r="C263" s="26"/>
      <c r="D263" s="26"/>
      <c r="E263" s="26"/>
      <c r="F263" s="26"/>
      <c r="G263" s="18"/>
    </row>
    <row r="264" spans="2:7" ht="12.75" customHeight="1">
      <c r="C264" s="13" t="s">
        <v>114</v>
      </c>
      <c r="D264" s="13"/>
      <c r="E264" s="13"/>
      <c r="F264" s="13"/>
      <c r="G264" s="13"/>
    </row>
    <row r="265" spans="2:7" ht="25.5">
      <c r="C265" s="14" t="s">
        <v>43</v>
      </c>
      <c r="D265" s="14" t="s">
        <v>135</v>
      </c>
      <c r="E265" s="14" t="s">
        <v>130</v>
      </c>
      <c r="F265" s="14" t="s">
        <v>7</v>
      </c>
      <c r="G265" s="14" t="s">
        <v>38</v>
      </c>
    </row>
    <row r="266" spans="2:7" ht="12.75">
      <c r="B266" s="15" t="s">
        <v>44</v>
      </c>
      <c r="C266" s="226">
        <v>169.066</v>
      </c>
      <c r="D266" s="226">
        <v>41.758000000000003</v>
      </c>
      <c r="E266" s="226">
        <v>2.8130000000000002</v>
      </c>
      <c r="F266" s="226">
        <v>-157.67599999999999</v>
      </c>
      <c r="G266" s="227">
        <f>SUM(C266:F266)</f>
        <v>55.961000000000013</v>
      </c>
    </row>
    <row r="267" spans="2:7" ht="12.75">
      <c r="B267" s="3" t="s">
        <v>45</v>
      </c>
      <c r="C267" s="226" t="s">
        <v>138</v>
      </c>
      <c r="D267" s="226" t="s">
        <v>138</v>
      </c>
      <c r="E267" s="226" t="s">
        <v>138</v>
      </c>
      <c r="F267" s="226" t="s">
        <v>138</v>
      </c>
      <c r="G267" s="227"/>
    </row>
    <row r="268" spans="2:7" ht="12.75">
      <c r="B268" s="19" t="s">
        <v>46</v>
      </c>
      <c r="C268" s="226">
        <v>37.518999999999998</v>
      </c>
      <c r="D268" s="226">
        <v>19.553000000000001</v>
      </c>
      <c r="E268" s="226">
        <v>6.84</v>
      </c>
      <c r="F268" s="226">
        <v>126.31699999999999</v>
      </c>
      <c r="G268" s="227">
        <f>SUM(C268:F268)</f>
        <v>190.22899999999998</v>
      </c>
    </row>
    <row r="269" spans="2:7">
      <c r="B269" s="19" t="s">
        <v>123</v>
      </c>
      <c r="C269" s="226" t="s">
        <v>138</v>
      </c>
      <c r="D269" s="226" t="s">
        <v>138</v>
      </c>
      <c r="E269" s="226" t="s">
        <v>138</v>
      </c>
      <c r="F269" s="226">
        <v>0</v>
      </c>
      <c r="G269" s="227">
        <f>SUM(C269:F269)</f>
        <v>0</v>
      </c>
    </row>
    <row r="270" spans="2:7" ht="12.75">
      <c r="B270" s="19" t="s">
        <v>47</v>
      </c>
      <c r="C270" s="226" t="s">
        <v>138</v>
      </c>
      <c r="D270" s="226" t="s">
        <v>138</v>
      </c>
      <c r="E270" s="226" t="s">
        <v>138</v>
      </c>
      <c r="F270" s="226" t="s">
        <v>138</v>
      </c>
      <c r="G270" s="227"/>
    </row>
    <row r="271" spans="2:7">
      <c r="B271" s="20" t="s">
        <v>107</v>
      </c>
      <c r="C271" s="226">
        <v>20.616</v>
      </c>
      <c r="D271" s="226">
        <v>36.838999999999999</v>
      </c>
      <c r="E271" s="226">
        <v>6.4619999999999997</v>
      </c>
      <c r="F271" s="226">
        <v>14.16</v>
      </c>
      <c r="G271" s="227">
        <f t="shared" ref="G271" si="60">SUM(C271:F271)</f>
        <v>78.076999999999998</v>
      </c>
    </row>
    <row r="272" spans="2:7">
      <c r="B272" s="20" t="s">
        <v>95</v>
      </c>
      <c r="C272" s="226" t="s">
        <v>138</v>
      </c>
      <c r="D272" s="226" t="s">
        <v>138</v>
      </c>
      <c r="E272" s="226" t="s">
        <v>138</v>
      </c>
      <c r="F272" s="226">
        <v>12.66</v>
      </c>
      <c r="G272" s="227">
        <f t="shared" ref="G272" si="61">SUM(C272:F272)</f>
        <v>12.66</v>
      </c>
    </row>
    <row r="273" spans="2:7">
      <c r="B273" s="188" t="s">
        <v>97</v>
      </c>
      <c r="C273" s="226" t="s">
        <v>138</v>
      </c>
      <c r="D273" s="226" t="s">
        <v>138</v>
      </c>
      <c r="E273" s="226" t="s">
        <v>138</v>
      </c>
      <c r="F273" s="226">
        <v>0</v>
      </c>
      <c r="G273" s="227">
        <f>SUM(C273:F273)</f>
        <v>0</v>
      </c>
    </row>
    <row r="274" spans="2:7">
      <c r="B274" s="21" t="s">
        <v>102</v>
      </c>
      <c r="C274" s="226">
        <v>12.352</v>
      </c>
      <c r="D274" s="226" t="s">
        <v>138</v>
      </c>
      <c r="E274" s="226" t="s">
        <v>138</v>
      </c>
      <c r="F274" s="226" t="s">
        <v>138</v>
      </c>
      <c r="G274" s="227">
        <f>SUM(C274:F274)</f>
        <v>12.352</v>
      </c>
    </row>
    <row r="275" spans="2:7" ht="12.75">
      <c r="B275" s="20" t="s">
        <v>19</v>
      </c>
      <c r="C275" s="226" t="s">
        <v>138</v>
      </c>
      <c r="D275" s="226" t="s">
        <v>138</v>
      </c>
      <c r="E275" s="226" t="s">
        <v>138</v>
      </c>
      <c r="F275" s="226">
        <v>4.9539999999999997</v>
      </c>
      <c r="G275" s="227">
        <f t="shared" ref="G275:G279" si="62">SUM(C275:F275)</f>
        <v>4.9539999999999997</v>
      </c>
    </row>
    <row r="276" spans="2:7" ht="12.75">
      <c r="B276" s="15" t="s">
        <v>32</v>
      </c>
      <c r="C276" s="228">
        <f>SUM(C266,C268:C269,C271:C275)</f>
        <v>239.55300000000003</v>
      </c>
      <c r="D276" s="228">
        <f>SUM(D266,D268:D269,D271:D275)</f>
        <v>98.15</v>
      </c>
      <c r="E276" s="228">
        <f>SUM(E266,E268:E269,E271:E275)</f>
        <v>16.115000000000002</v>
      </c>
      <c r="F276" s="228">
        <f>SUM(F266,F268:F269,F271:F275)</f>
        <v>0.41500000000000536</v>
      </c>
      <c r="G276" s="228">
        <f t="shared" si="62"/>
        <v>354.23300000000006</v>
      </c>
    </row>
    <row r="277" spans="2:7" ht="12.75">
      <c r="B277" s="24" t="s">
        <v>46</v>
      </c>
      <c r="C277" s="227">
        <f>-C268</f>
        <v>-37.518999999999998</v>
      </c>
      <c r="D277" s="227">
        <f>-D268</f>
        <v>-19.553000000000001</v>
      </c>
      <c r="E277" s="227">
        <f>-E268</f>
        <v>-6.84</v>
      </c>
      <c r="F277" s="227">
        <f>-F268</f>
        <v>-126.31699999999999</v>
      </c>
      <c r="G277" s="227">
        <f t="shared" si="62"/>
        <v>-190.22899999999998</v>
      </c>
    </row>
    <row r="278" spans="2:7" ht="12.75">
      <c r="B278" s="24" t="s">
        <v>48</v>
      </c>
      <c r="C278" s="226">
        <v>0.53600000000000003</v>
      </c>
      <c r="D278" s="226" t="s">
        <v>138</v>
      </c>
      <c r="E278" s="226" t="s">
        <v>138</v>
      </c>
      <c r="F278" s="226" t="s">
        <v>138</v>
      </c>
      <c r="G278" s="227">
        <f t="shared" si="62"/>
        <v>0.53600000000000003</v>
      </c>
    </row>
    <row r="279" spans="2:7">
      <c r="B279" s="24" t="s">
        <v>105</v>
      </c>
      <c r="C279" s="226">
        <v>0</v>
      </c>
      <c r="D279" s="226" t="s">
        <v>138</v>
      </c>
      <c r="E279" s="226" t="s">
        <v>138</v>
      </c>
      <c r="F279" s="226" t="s">
        <v>138</v>
      </c>
      <c r="G279" s="227">
        <f t="shared" si="62"/>
        <v>0</v>
      </c>
    </row>
    <row r="280" spans="2:7" ht="12.75">
      <c r="B280" s="24" t="s">
        <v>49</v>
      </c>
      <c r="C280" s="226" t="s">
        <v>138</v>
      </c>
      <c r="D280" s="226" t="s">
        <v>138</v>
      </c>
      <c r="E280" s="226" t="s">
        <v>138</v>
      </c>
      <c r="F280" s="226" t="s">
        <v>138</v>
      </c>
      <c r="G280" s="227"/>
    </row>
    <row r="281" spans="2:7">
      <c r="B281" s="19" t="s">
        <v>107</v>
      </c>
      <c r="C281" s="226">
        <v>2.5449999999999999</v>
      </c>
      <c r="D281" s="226">
        <v>1.369</v>
      </c>
      <c r="E281" s="226">
        <v>0.376</v>
      </c>
      <c r="F281" s="226">
        <v>27.663</v>
      </c>
      <c r="G281" s="227">
        <f t="shared" ref="G281:G282" si="63">SUM(C281:F281)</f>
        <v>31.952999999999999</v>
      </c>
    </row>
    <row r="282" spans="2:7">
      <c r="B282" s="19" t="s">
        <v>95</v>
      </c>
      <c r="C282" s="226" t="s">
        <v>138</v>
      </c>
      <c r="D282" s="226" t="s">
        <v>138</v>
      </c>
      <c r="E282" s="226" t="s">
        <v>138</v>
      </c>
      <c r="F282" s="226">
        <v>3.8029999999999999</v>
      </c>
      <c r="G282" s="227">
        <f t="shared" si="63"/>
        <v>3.8029999999999999</v>
      </c>
    </row>
    <row r="283" spans="2:7">
      <c r="B283" s="19" t="s">
        <v>96</v>
      </c>
      <c r="C283" s="226" t="s">
        <v>138</v>
      </c>
      <c r="D283" s="226" t="s">
        <v>138</v>
      </c>
      <c r="E283" s="226" t="s">
        <v>138</v>
      </c>
      <c r="F283" s="226">
        <v>6.5000000000000002E-2</v>
      </c>
      <c r="G283" s="227">
        <f>SUM(C283:F283)</f>
        <v>6.5000000000000002E-2</v>
      </c>
    </row>
    <row r="284" spans="2:7">
      <c r="B284" s="187" t="s">
        <v>97</v>
      </c>
      <c r="C284" s="226" t="s">
        <v>138</v>
      </c>
      <c r="D284" s="226" t="s">
        <v>138</v>
      </c>
      <c r="E284" s="226" t="s">
        <v>138</v>
      </c>
      <c r="F284" s="226">
        <v>41.905999999999999</v>
      </c>
      <c r="G284" s="227">
        <f>SUM(C284:F284)</f>
        <v>41.905999999999999</v>
      </c>
    </row>
    <row r="285" spans="2:7" ht="12.75">
      <c r="B285" s="19" t="s">
        <v>19</v>
      </c>
      <c r="C285" s="226" t="s">
        <v>138</v>
      </c>
      <c r="D285" s="226" t="s">
        <v>138</v>
      </c>
      <c r="E285" s="226" t="s">
        <v>138</v>
      </c>
      <c r="F285" s="226">
        <v>7.5579999999999998</v>
      </c>
      <c r="G285" s="227">
        <f t="shared" ref="G285:G286" si="64">SUM(C285:F285)</f>
        <v>7.5579999999999998</v>
      </c>
    </row>
    <row r="286" spans="2:7" ht="12.75">
      <c r="B286" s="15" t="s">
        <v>2</v>
      </c>
      <c r="C286" s="22">
        <f>SUM(C276,C277:C279,C281:C285)</f>
        <v>205.11500000000001</v>
      </c>
      <c r="D286" s="22">
        <f>SUM(D276,D277:D279,D281:D285)</f>
        <v>79.966000000000008</v>
      </c>
      <c r="E286" s="22">
        <f>SUM(E276,E277:E279,E281:E285)</f>
        <v>9.6510000000000016</v>
      </c>
      <c r="F286" s="22">
        <f>SUM(F276,F277:F279,F281:F285)</f>
        <v>-44.906999999999996</v>
      </c>
      <c r="G286" s="22">
        <f t="shared" si="64"/>
        <v>249.82500000000005</v>
      </c>
    </row>
    <row r="287" spans="2:7" ht="12.75">
      <c r="B287" s="3" t="s">
        <v>156</v>
      </c>
      <c r="C287" s="55"/>
      <c r="D287" s="55"/>
      <c r="E287" s="55"/>
      <c r="F287" s="55"/>
      <c r="G287" s="55"/>
    </row>
    <row r="288" spans="2:7">
      <c r="B288" s="20" t="s">
        <v>107</v>
      </c>
      <c r="C288" s="17">
        <f>SUM(C271,C281)</f>
        <v>23.161000000000001</v>
      </c>
      <c r="D288" s="17">
        <f>SUM(D271,D281)</f>
        <v>38.207999999999998</v>
      </c>
      <c r="E288" s="17">
        <f>SUM(E271,E281)</f>
        <v>6.8380000000000001</v>
      </c>
      <c r="F288" s="17">
        <f>SUM(F271,F281)</f>
        <v>41.823</v>
      </c>
      <c r="G288" s="17">
        <f>SUM(C288:F288)</f>
        <v>110.03</v>
      </c>
    </row>
    <row r="289" spans="2:7">
      <c r="B289" s="21" t="s">
        <v>102</v>
      </c>
      <c r="C289" s="17">
        <f>+C274</f>
        <v>12.352</v>
      </c>
      <c r="D289" s="17"/>
      <c r="E289" s="17"/>
      <c r="F289" s="17"/>
      <c r="G289" s="17">
        <f>SUM(C289:F289)</f>
        <v>12.352</v>
      </c>
    </row>
    <row r="290" spans="2:7">
      <c r="B290" s="21" t="s">
        <v>93</v>
      </c>
      <c r="C290" s="17"/>
      <c r="D290" s="17"/>
      <c r="E290" s="17"/>
      <c r="F290" s="17">
        <f>-'Consolidated Reconciliations'!K$14</f>
        <v>-35.847000000000001</v>
      </c>
      <c r="G290" s="17">
        <f>SUM(C290:F290)</f>
        <v>-35.847000000000001</v>
      </c>
    </row>
    <row r="291" spans="2:7" ht="13.5" thickBot="1">
      <c r="B291" s="15" t="s">
        <v>142</v>
      </c>
      <c r="C291" s="25">
        <f>C286-C288-C289-C290</f>
        <v>169.602</v>
      </c>
      <c r="D291" s="25">
        <f t="shared" ref="D291" si="65">D286-D288-D289-D290</f>
        <v>41.75800000000001</v>
      </c>
      <c r="E291" s="25">
        <f t="shared" ref="E291" si="66">E286-E288-E289-E290</f>
        <v>2.8130000000000015</v>
      </c>
      <c r="F291" s="25">
        <f t="shared" ref="F291" si="67">F286-F288-F289-F290</f>
        <v>-50.882999999999988</v>
      </c>
      <c r="G291" s="25">
        <f t="shared" ref="G291" si="68">G286-G288-G289-G290</f>
        <v>163.29000000000005</v>
      </c>
    </row>
    <row r="292" spans="2:7" ht="15" thickTop="1">
      <c r="C292" s="26"/>
      <c r="D292" s="26"/>
      <c r="E292" s="26"/>
      <c r="F292" s="26"/>
      <c r="G292" s="18"/>
    </row>
    <row r="293" spans="2:7">
      <c r="C293" s="26"/>
      <c r="D293" s="26"/>
      <c r="E293" s="26"/>
      <c r="F293" s="26"/>
      <c r="G293" s="18"/>
    </row>
    <row r="294" spans="2:7" ht="15.75">
      <c r="B294" s="12" t="s">
        <v>181</v>
      </c>
      <c r="C294" s="26"/>
      <c r="D294" s="26"/>
      <c r="E294" s="26"/>
      <c r="F294" s="26"/>
      <c r="G294" s="18"/>
    </row>
    <row r="295" spans="2:7" ht="15.75">
      <c r="B295" s="12"/>
      <c r="C295" s="26"/>
      <c r="D295" s="26"/>
      <c r="E295" s="26"/>
      <c r="F295" s="26"/>
      <c r="G295" s="18"/>
    </row>
    <row r="296" spans="2:7" ht="12.75" customHeight="1">
      <c r="C296" s="13" t="s">
        <v>115</v>
      </c>
      <c r="D296" s="13"/>
      <c r="E296" s="13"/>
      <c r="F296" s="13"/>
      <c r="G296" s="13"/>
    </row>
    <row r="297" spans="2:7" ht="25.5">
      <c r="C297" s="14" t="s">
        <v>43</v>
      </c>
      <c r="D297" s="14" t="s">
        <v>135</v>
      </c>
      <c r="E297" s="14" t="s">
        <v>130</v>
      </c>
      <c r="F297" s="14" t="s">
        <v>7</v>
      </c>
      <c r="G297" s="14" t="s">
        <v>38</v>
      </c>
    </row>
    <row r="298" spans="2:7" ht="12.75">
      <c r="B298" s="15" t="s">
        <v>44</v>
      </c>
      <c r="C298" s="17">
        <f>C266+C234+C202+C170</f>
        <v>735.35400000000004</v>
      </c>
      <c r="D298" s="17">
        <f>D266+D234+D202+D170</f>
        <v>136.17700000000002</v>
      </c>
      <c r="E298" s="17">
        <f>E266+E234+E202+E170</f>
        <v>16.807000000000002</v>
      </c>
      <c r="F298" s="17">
        <f>F266+F234+F202+F170</f>
        <v>-428.76600000000002</v>
      </c>
      <c r="G298" s="17">
        <f>SUM(C298:F298)</f>
        <v>459.57200000000006</v>
      </c>
    </row>
    <row r="299" spans="2:7" ht="12.75">
      <c r="B299" s="3" t="s">
        <v>45</v>
      </c>
      <c r="C299" s="17" t="s">
        <v>138</v>
      </c>
      <c r="D299" s="17" t="s">
        <v>138</v>
      </c>
      <c r="E299" s="17" t="s">
        <v>138</v>
      </c>
      <c r="F299" s="17" t="s">
        <v>138</v>
      </c>
      <c r="G299" s="17"/>
    </row>
    <row r="300" spans="2:7" ht="12.75">
      <c r="B300" s="19" t="s">
        <v>46</v>
      </c>
      <c r="C300" s="17">
        <f>C268+C236+C204+C172</f>
        <v>165.52</v>
      </c>
      <c r="D300" s="17">
        <f>D268+D236+D204+D172</f>
        <v>74.047999999999988</v>
      </c>
      <c r="E300" s="17">
        <f>E268+E236+E204+E172</f>
        <v>33.867000000000004</v>
      </c>
      <c r="F300" s="17">
        <f>F268+F236+F204+F172</f>
        <v>352.71800000000002</v>
      </c>
      <c r="G300" s="17">
        <f>SUM(C300:F300)</f>
        <v>626.15300000000002</v>
      </c>
    </row>
    <row r="301" spans="2:7">
      <c r="B301" s="19" t="s">
        <v>123</v>
      </c>
      <c r="C301" s="17" t="s">
        <v>138</v>
      </c>
      <c r="D301" s="17" t="s">
        <v>138</v>
      </c>
      <c r="E301" s="17" t="s">
        <v>138</v>
      </c>
      <c r="F301" s="17"/>
      <c r="G301" s="17">
        <f>SUM(C301:F301)</f>
        <v>0</v>
      </c>
    </row>
    <row r="302" spans="2:7" ht="12.75">
      <c r="B302" s="19" t="s">
        <v>47</v>
      </c>
      <c r="C302" s="17" t="s">
        <v>138</v>
      </c>
      <c r="D302" s="17" t="s">
        <v>138</v>
      </c>
      <c r="E302" s="17" t="s">
        <v>138</v>
      </c>
      <c r="F302" s="17" t="s">
        <v>138</v>
      </c>
      <c r="G302" s="17"/>
    </row>
    <row r="303" spans="2:7">
      <c r="B303" s="20" t="s">
        <v>107</v>
      </c>
      <c r="C303" s="17">
        <f>C271+C239+C207+C175</f>
        <v>82.962999999999994</v>
      </c>
      <c r="D303" s="17">
        <f>D271+D239+D207+D175</f>
        <v>144.697</v>
      </c>
      <c r="E303" s="17">
        <f>E271+E239+E207+E175</f>
        <v>21.823</v>
      </c>
      <c r="F303" s="17">
        <f>F271+F239+F207+F175</f>
        <v>37.870000000000005</v>
      </c>
      <c r="G303" s="17">
        <f t="shared" ref="G303:G304" si="69">SUM(C303:F303)</f>
        <v>287.35300000000001</v>
      </c>
    </row>
    <row r="304" spans="2:7">
      <c r="B304" s="20" t="s">
        <v>95</v>
      </c>
      <c r="C304" s="17" t="s">
        <v>138</v>
      </c>
      <c r="D304" s="17" t="s">
        <v>138</v>
      </c>
      <c r="E304" s="17" t="s">
        <v>138</v>
      </c>
      <c r="F304" s="17">
        <f>F272+F240+F208+F176</f>
        <v>12.66</v>
      </c>
      <c r="G304" s="17">
        <f t="shared" si="69"/>
        <v>12.66</v>
      </c>
    </row>
    <row r="305" spans="2:7">
      <c r="B305" s="188" t="s">
        <v>97</v>
      </c>
      <c r="C305" s="17" t="s">
        <v>138</v>
      </c>
      <c r="D305" s="17" t="s">
        <v>138</v>
      </c>
      <c r="E305" s="17" t="s">
        <v>138</v>
      </c>
      <c r="F305" s="17"/>
      <c r="G305" s="17">
        <f>SUM(C305:F305)</f>
        <v>0</v>
      </c>
    </row>
    <row r="306" spans="2:7">
      <c r="B306" s="21" t="s">
        <v>102</v>
      </c>
      <c r="C306" s="17">
        <f>C274+C242+C210+C178</f>
        <v>55.724000000000004</v>
      </c>
      <c r="D306" s="17" t="s">
        <v>138</v>
      </c>
      <c r="E306" s="17" t="s">
        <v>138</v>
      </c>
      <c r="F306" s="17" t="s">
        <v>138</v>
      </c>
      <c r="G306" s="17">
        <f>SUM(C306:F306)</f>
        <v>55.724000000000004</v>
      </c>
    </row>
    <row r="307" spans="2:7" ht="12.75">
      <c r="B307" s="20" t="s">
        <v>19</v>
      </c>
      <c r="C307" s="17" t="s">
        <v>138</v>
      </c>
      <c r="D307" s="17" t="s">
        <v>138</v>
      </c>
      <c r="E307" s="17" t="s">
        <v>138</v>
      </c>
      <c r="F307" s="17">
        <f>F275+F243+F211+F179</f>
        <v>19.213000000000001</v>
      </c>
      <c r="G307" s="17">
        <f t="shared" ref="G307:G311" si="70">SUM(C307:F307)</f>
        <v>19.213000000000001</v>
      </c>
    </row>
    <row r="308" spans="2:7" ht="12.75">
      <c r="B308" s="15" t="s">
        <v>32</v>
      </c>
      <c r="C308" s="22">
        <f>SUM(C298,C300:C301,C303:C307)</f>
        <v>1039.5609999999999</v>
      </c>
      <c r="D308" s="22">
        <f>SUM(D298,D300:D301,D303:D307)</f>
        <v>354.92200000000003</v>
      </c>
      <c r="E308" s="22">
        <f>SUM(E298,E300:E301,E303:E307)</f>
        <v>72.497000000000014</v>
      </c>
      <c r="F308" s="22">
        <f>SUM(F298,F300:F301,F303:F307)</f>
        <v>-6.3049999999999962</v>
      </c>
      <c r="G308" s="22">
        <f t="shared" si="70"/>
        <v>1460.675</v>
      </c>
    </row>
    <row r="309" spans="2:7" ht="12.75">
      <c r="B309" s="24" t="s">
        <v>46</v>
      </c>
      <c r="C309" s="17">
        <f>-C300</f>
        <v>-165.52</v>
      </c>
      <c r="D309" s="17">
        <f>-D300</f>
        <v>-74.047999999999988</v>
      </c>
      <c r="E309" s="17">
        <f>-E300</f>
        <v>-33.867000000000004</v>
      </c>
      <c r="F309" s="17">
        <f>-F300</f>
        <v>-352.71800000000002</v>
      </c>
      <c r="G309" s="17">
        <f t="shared" si="70"/>
        <v>-626.15300000000002</v>
      </c>
    </row>
    <row r="310" spans="2:7" ht="12.75">
      <c r="B310" s="24" t="s">
        <v>48</v>
      </c>
      <c r="C310" s="17">
        <f>C278+C246+C214+C182</f>
        <v>2.78</v>
      </c>
      <c r="D310" s="17" t="s">
        <v>138</v>
      </c>
      <c r="E310" s="17" t="s">
        <v>138</v>
      </c>
      <c r="F310" s="17" t="s">
        <v>138</v>
      </c>
      <c r="G310" s="17">
        <f t="shared" si="70"/>
        <v>2.78</v>
      </c>
    </row>
    <row r="311" spans="2:7">
      <c r="B311" s="24" t="s">
        <v>105</v>
      </c>
      <c r="C311" s="17">
        <f>C279+C247+C215+C183</f>
        <v>0</v>
      </c>
      <c r="D311" s="17" t="s">
        <v>138</v>
      </c>
      <c r="E311" s="17" t="s">
        <v>138</v>
      </c>
      <c r="F311" s="17" t="s">
        <v>138</v>
      </c>
      <c r="G311" s="17">
        <f t="shared" si="70"/>
        <v>0</v>
      </c>
    </row>
    <row r="312" spans="2:7" ht="12.75">
      <c r="B312" s="24" t="s">
        <v>49</v>
      </c>
      <c r="C312" s="17" t="s">
        <v>138</v>
      </c>
      <c r="D312" s="17" t="s">
        <v>138</v>
      </c>
      <c r="E312" s="17" t="s">
        <v>138</v>
      </c>
      <c r="F312" s="17" t="s">
        <v>138</v>
      </c>
      <c r="G312" s="17"/>
    </row>
    <row r="313" spans="2:7">
      <c r="B313" s="19" t="s">
        <v>107</v>
      </c>
      <c r="C313" s="17">
        <f>C281+C249+C217+C185</f>
        <v>9.8089999999999993</v>
      </c>
      <c r="D313" s="17">
        <f>D281+D249+D217+D185</f>
        <v>5.4880000000000004</v>
      </c>
      <c r="E313" s="17">
        <f>E281+E249+E217+E185</f>
        <v>1.3340000000000001</v>
      </c>
      <c r="F313" s="17">
        <f>F281+F249+F217+F185</f>
        <v>110.00200000000001</v>
      </c>
      <c r="G313" s="17">
        <f t="shared" ref="G313:G314" si="71">SUM(C313:F313)</f>
        <v>126.63300000000001</v>
      </c>
    </row>
    <row r="314" spans="2:7">
      <c r="B314" s="19" t="s">
        <v>95</v>
      </c>
      <c r="C314" s="17" t="s">
        <v>138</v>
      </c>
      <c r="D314" s="17" t="s">
        <v>138</v>
      </c>
      <c r="E314" s="17" t="s">
        <v>138</v>
      </c>
      <c r="F314" s="17">
        <f>F282+F250+F218+F186</f>
        <v>5.6260000000000003</v>
      </c>
      <c r="G314" s="17">
        <f t="shared" si="71"/>
        <v>5.6260000000000003</v>
      </c>
    </row>
    <row r="315" spans="2:7">
      <c r="B315" s="19" t="s">
        <v>96</v>
      </c>
      <c r="C315" s="17" t="s">
        <v>138</v>
      </c>
      <c r="D315" s="17" t="s">
        <v>138</v>
      </c>
      <c r="E315" s="17" t="s">
        <v>138</v>
      </c>
      <c r="F315" s="17">
        <f>F283+F251+F219+F187</f>
        <v>0.77900000000000003</v>
      </c>
      <c r="G315" s="17">
        <f>SUM(C315:F315)</f>
        <v>0.77900000000000003</v>
      </c>
    </row>
    <row r="316" spans="2:7">
      <c r="B316" s="187" t="s">
        <v>97</v>
      </c>
      <c r="C316" s="17" t="s">
        <v>138</v>
      </c>
      <c r="D316" s="17" t="s">
        <v>138</v>
      </c>
      <c r="E316" s="17" t="s">
        <v>138</v>
      </c>
      <c r="F316" s="17">
        <f>F284+F252+F220+F188</f>
        <v>46.995000000000005</v>
      </c>
      <c r="G316" s="17">
        <f>SUM(C316:F316)</f>
        <v>46.995000000000005</v>
      </c>
    </row>
    <row r="317" spans="2:7" ht="12.75">
      <c r="B317" s="19" t="s">
        <v>19</v>
      </c>
      <c r="C317" s="17" t="s">
        <v>138</v>
      </c>
      <c r="D317" s="17" t="s">
        <v>138</v>
      </c>
      <c r="E317" s="17" t="s">
        <v>138</v>
      </c>
      <c r="F317" s="17">
        <f>F285+F253+F221+F189</f>
        <v>29.311</v>
      </c>
      <c r="G317" s="17">
        <f t="shared" ref="G317:G318" si="72">SUM(C317:F317)</f>
        <v>29.311</v>
      </c>
    </row>
    <row r="318" spans="2:7" ht="12.75">
      <c r="B318" s="15" t="s">
        <v>2</v>
      </c>
      <c r="C318" s="22">
        <f>SUM(C308,C309:C311,C313:C317)</f>
        <v>886.62999999999988</v>
      </c>
      <c r="D318" s="22">
        <f>SUM(D308,D309:D311,D313:D317)</f>
        <v>286.36200000000002</v>
      </c>
      <c r="E318" s="22">
        <f>SUM(E308,E309:E311,E313:E317)</f>
        <v>39.964000000000013</v>
      </c>
      <c r="F318" s="22">
        <f>SUM(F308,F309:F311,F313:F317)</f>
        <v>-166.31</v>
      </c>
      <c r="G318" s="22">
        <f t="shared" si="72"/>
        <v>1046.646</v>
      </c>
    </row>
    <row r="319" spans="2:7" ht="12.75">
      <c r="B319" s="3" t="s">
        <v>156</v>
      </c>
      <c r="C319" s="55"/>
      <c r="D319" s="55"/>
      <c r="E319" s="55"/>
      <c r="F319" s="55"/>
      <c r="G319" s="55"/>
    </row>
    <row r="320" spans="2:7">
      <c r="B320" s="20" t="s">
        <v>107</v>
      </c>
      <c r="C320" s="17">
        <f>C288+C256+C224+C192</f>
        <v>92.771999999999991</v>
      </c>
      <c r="D320" s="17">
        <f>D288+D256+D224+D192</f>
        <v>150.185</v>
      </c>
      <c r="E320" s="17">
        <f>E288+E256+E224+E192</f>
        <v>23.157</v>
      </c>
      <c r="F320" s="17">
        <f>F288+F256+F224+F192</f>
        <v>147.87200000000001</v>
      </c>
      <c r="G320" s="17">
        <f>SUM(C320:F320)</f>
        <v>413.98599999999999</v>
      </c>
    </row>
    <row r="321" spans="2:7">
      <c r="B321" s="21" t="s">
        <v>102</v>
      </c>
      <c r="C321" s="17">
        <f>C289+C257+C225+C193</f>
        <v>55.724000000000004</v>
      </c>
      <c r="D321" s="17"/>
      <c r="E321" s="17"/>
      <c r="F321" s="17"/>
      <c r="G321" s="17">
        <f>SUM(C321:F321)</f>
        <v>55.724000000000004</v>
      </c>
    </row>
    <row r="322" spans="2:7">
      <c r="B322" s="21" t="s">
        <v>93</v>
      </c>
      <c r="C322" s="17"/>
      <c r="D322" s="17"/>
      <c r="E322" s="17"/>
      <c r="F322" s="17">
        <f>F290+F258+F226+F194</f>
        <v>-143.42500000000001</v>
      </c>
      <c r="G322" s="17">
        <f>SUM(C322:F322)</f>
        <v>-143.42500000000001</v>
      </c>
    </row>
    <row r="323" spans="2:7" ht="13.5" thickBot="1">
      <c r="B323" s="15" t="s">
        <v>142</v>
      </c>
      <c r="C323" s="25">
        <f>C318-C320-C321-C322</f>
        <v>738.1339999999999</v>
      </c>
      <c r="D323" s="25">
        <f t="shared" ref="D323:G323" si="73">D318-D320-D321-D322</f>
        <v>136.17700000000002</v>
      </c>
      <c r="E323" s="25">
        <f t="shared" si="73"/>
        <v>16.807000000000013</v>
      </c>
      <c r="F323" s="25">
        <f t="shared" si="73"/>
        <v>-170.75700000000001</v>
      </c>
      <c r="G323" s="25">
        <f t="shared" si="73"/>
        <v>720.36099999999988</v>
      </c>
    </row>
    <row r="324" spans="2:7" ht="13.5" thickTop="1">
      <c r="B324" s="15"/>
      <c r="C324" s="225"/>
      <c r="D324" s="225"/>
      <c r="E324" s="225"/>
      <c r="F324" s="225"/>
      <c r="G324" s="225"/>
    </row>
    <row r="325" spans="2:7">
      <c r="C325" s="26"/>
      <c r="D325" s="26"/>
      <c r="E325" s="26"/>
      <c r="F325" s="26"/>
      <c r="G325" s="18"/>
    </row>
    <row r="326" spans="2:7" ht="15.75">
      <c r="B326" s="12" t="s">
        <v>182</v>
      </c>
      <c r="C326" s="26"/>
      <c r="D326" s="26"/>
      <c r="E326" s="26"/>
      <c r="F326" s="26"/>
      <c r="G326" s="18"/>
    </row>
    <row r="327" spans="2:7" ht="15.75">
      <c r="B327" s="12"/>
      <c r="C327" s="26"/>
      <c r="D327" s="26"/>
      <c r="E327" s="26"/>
      <c r="F327" s="26"/>
      <c r="G327" s="18"/>
    </row>
    <row r="328" spans="2:7" ht="12.75" customHeight="1">
      <c r="C328" s="13" t="s">
        <v>118</v>
      </c>
      <c r="D328" s="13"/>
      <c r="E328" s="13"/>
      <c r="F328" s="13"/>
      <c r="G328" s="13"/>
    </row>
    <row r="329" spans="2:7" ht="25.5">
      <c r="C329" s="14" t="s">
        <v>43</v>
      </c>
      <c r="D329" s="14" t="s">
        <v>135</v>
      </c>
      <c r="E329" s="14" t="s">
        <v>130</v>
      </c>
      <c r="F329" s="14" t="s">
        <v>7</v>
      </c>
      <c r="G329" s="14" t="s">
        <v>38</v>
      </c>
    </row>
    <row r="330" spans="2:7" ht="12.75">
      <c r="B330" s="15" t="s">
        <v>44</v>
      </c>
      <c r="C330" s="226">
        <v>228.13200000000001</v>
      </c>
      <c r="D330" s="226">
        <v>19.719000000000001</v>
      </c>
      <c r="E330" s="226">
        <v>-0.32200000000000001</v>
      </c>
      <c r="F330" s="226">
        <v>-84.203000000000003</v>
      </c>
      <c r="G330" s="227">
        <f>SUM(C330:F330)</f>
        <v>163.32599999999999</v>
      </c>
    </row>
    <row r="331" spans="2:7" ht="12.75">
      <c r="B331" s="3" t="s">
        <v>45</v>
      </c>
      <c r="C331" s="226" t="s">
        <v>138</v>
      </c>
      <c r="D331" s="226" t="s">
        <v>138</v>
      </c>
      <c r="E331" s="226" t="s">
        <v>138</v>
      </c>
      <c r="F331" s="226" t="s">
        <v>138</v>
      </c>
      <c r="G331" s="227"/>
    </row>
    <row r="332" spans="2:7" ht="12.75">
      <c r="B332" s="19" t="s">
        <v>46</v>
      </c>
      <c r="C332" s="226">
        <v>39.71</v>
      </c>
      <c r="D332" s="226">
        <v>19.888000000000002</v>
      </c>
      <c r="E332" s="226">
        <v>12.06</v>
      </c>
      <c r="F332" s="226">
        <v>72.783000000000015</v>
      </c>
      <c r="G332" s="227">
        <f>SUM(C332:F332)</f>
        <v>144.44100000000003</v>
      </c>
    </row>
    <row r="333" spans="2:7">
      <c r="B333" s="19" t="s">
        <v>123</v>
      </c>
      <c r="C333" s="226" t="s">
        <v>138</v>
      </c>
      <c r="D333" s="226" t="s">
        <v>138</v>
      </c>
      <c r="E333" s="226" t="s">
        <v>138</v>
      </c>
      <c r="F333" s="226">
        <v>0</v>
      </c>
      <c r="G333" s="227">
        <f>SUM(C333:F333)</f>
        <v>0</v>
      </c>
    </row>
    <row r="334" spans="2:7" ht="12.75">
      <c r="B334" s="19" t="s">
        <v>47</v>
      </c>
      <c r="C334" s="226" t="s">
        <v>138</v>
      </c>
      <c r="D334" s="226" t="s">
        <v>138</v>
      </c>
      <c r="E334" s="226" t="s">
        <v>138</v>
      </c>
      <c r="F334" s="226" t="s">
        <v>138</v>
      </c>
      <c r="G334" s="227"/>
    </row>
    <row r="335" spans="2:7">
      <c r="B335" s="20" t="s">
        <v>107</v>
      </c>
      <c r="C335" s="226">
        <v>23.093</v>
      </c>
      <c r="D335" s="226">
        <v>34.923000000000002</v>
      </c>
      <c r="E335" s="226">
        <v>7.077</v>
      </c>
      <c r="F335" s="226">
        <v>8.6039999999999992</v>
      </c>
      <c r="G335" s="227">
        <f t="shared" ref="G335:G336" si="74">SUM(C335:F335)</f>
        <v>73.697000000000003</v>
      </c>
    </row>
    <row r="336" spans="2:7">
      <c r="B336" s="20" t="s">
        <v>95</v>
      </c>
      <c r="C336" s="226" t="s">
        <v>138</v>
      </c>
      <c r="D336" s="226" t="s">
        <v>138</v>
      </c>
      <c r="E336" s="226" t="s">
        <v>138</v>
      </c>
      <c r="F336" s="226">
        <v>0</v>
      </c>
      <c r="G336" s="227">
        <f t="shared" si="74"/>
        <v>0</v>
      </c>
    </row>
    <row r="337" spans="2:7">
      <c r="B337" s="188" t="s">
        <v>97</v>
      </c>
      <c r="C337" s="226" t="s">
        <v>138</v>
      </c>
      <c r="D337" s="226" t="s">
        <v>138</v>
      </c>
      <c r="E337" s="226" t="s">
        <v>138</v>
      </c>
      <c r="F337" s="226">
        <v>0</v>
      </c>
      <c r="G337" s="227">
        <f>SUM(C337:F337)</f>
        <v>0</v>
      </c>
    </row>
    <row r="338" spans="2:7">
      <c r="B338" s="21" t="s">
        <v>102</v>
      </c>
      <c r="C338" s="226">
        <v>16.132000000000001</v>
      </c>
      <c r="D338" s="226" t="s">
        <v>138</v>
      </c>
      <c r="E338" s="226" t="s">
        <v>138</v>
      </c>
      <c r="F338" s="226" t="s">
        <v>138</v>
      </c>
      <c r="G338" s="227">
        <f>SUM(C338:F338)</f>
        <v>16.132000000000001</v>
      </c>
    </row>
    <row r="339" spans="2:7" ht="12.75">
      <c r="B339" s="20" t="s">
        <v>19</v>
      </c>
      <c r="C339" s="226" t="s">
        <v>138</v>
      </c>
      <c r="D339" s="226" t="s">
        <v>138</v>
      </c>
      <c r="E339" s="226" t="s">
        <v>138</v>
      </c>
      <c r="F339" s="226">
        <v>3.181</v>
      </c>
      <c r="G339" s="227">
        <f t="shared" ref="G339:G343" si="75">SUM(C339:F339)</f>
        <v>3.181</v>
      </c>
    </row>
    <row r="340" spans="2:7" ht="12.75">
      <c r="B340" s="15" t="s">
        <v>32</v>
      </c>
      <c r="C340" s="228">
        <f>SUM(C330,C332:C333,C335:C339)</f>
        <v>307.06700000000001</v>
      </c>
      <c r="D340" s="228">
        <f>SUM(D330,D332:D333,D335:D339)</f>
        <v>74.53</v>
      </c>
      <c r="E340" s="228">
        <f>SUM(E330,E332:E333,E335:E339)</f>
        <v>18.815000000000001</v>
      </c>
      <c r="F340" s="228">
        <f>SUM(F330,F332:F333,F335:F339)</f>
        <v>0.36500000000001176</v>
      </c>
      <c r="G340" s="228">
        <f t="shared" si="75"/>
        <v>400.77699999999999</v>
      </c>
    </row>
    <row r="341" spans="2:7" ht="12.75">
      <c r="B341" s="24" t="s">
        <v>46</v>
      </c>
      <c r="C341" s="227">
        <f>-C332</f>
        <v>-39.71</v>
      </c>
      <c r="D341" s="227">
        <f>-D332</f>
        <v>-19.888000000000002</v>
      </c>
      <c r="E341" s="227">
        <f>-E332</f>
        <v>-12.06</v>
      </c>
      <c r="F341" s="227">
        <f>-F332</f>
        <v>-72.783000000000015</v>
      </c>
      <c r="G341" s="227">
        <f t="shared" si="75"/>
        <v>-144.44100000000003</v>
      </c>
    </row>
    <row r="342" spans="2:7" ht="12.75">
      <c r="B342" s="24" t="s">
        <v>48</v>
      </c>
      <c r="C342" s="226">
        <v>0.89800000000000002</v>
      </c>
      <c r="D342" s="226" t="s">
        <v>138</v>
      </c>
      <c r="E342" s="226" t="s">
        <v>138</v>
      </c>
      <c r="F342" s="226" t="s">
        <v>138</v>
      </c>
      <c r="G342" s="227">
        <f t="shared" si="75"/>
        <v>0.89800000000000002</v>
      </c>
    </row>
    <row r="343" spans="2:7">
      <c r="B343" s="24" t="s">
        <v>105</v>
      </c>
      <c r="C343" s="226">
        <v>0</v>
      </c>
      <c r="D343" s="226" t="s">
        <v>138</v>
      </c>
      <c r="E343" s="226" t="s">
        <v>138</v>
      </c>
      <c r="F343" s="226" t="s">
        <v>138</v>
      </c>
      <c r="G343" s="227">
        <f t="shared" si="75"/>
        <v>0</v>
      </c>
    </row>
    <row r="344" spans="2:7" ht="12.75">
      <c r="B344" s="24" t="s">
        <v>49</v>
      </c>
      <c r="C344" s="226" t="s">
        <v>138</v>
      </c>
      <c r="D344" s="226" t="s">
        <v>138</v>
      </c>
      <c r="E344" s="226" t="s">
        <v>138</v>
      </c>
      <c r="F344" s="226" t="s">
        <v>138</v>
      </c>
      <c r="G344" s="227"/>
    </row>
    <row r="345" spans="2:7">
      <c r="B345" s="19" t="s">
        <v>107</v>
      </c>
      <c r="C345" s="226">
        <v>3.2589999999999999</v>
      </c>
      <c r="D345" s="226">
        <v>2.1920000000000002</v>
      </c>
      <c r="E345" s="226">
        <v>0.26700000000000002</v>
      </c>
      <c r="F345" s="226">
        <v>26.254999999999999</v>
      </c>
      <c r="G345" s="227">
        <f t="shared" ref="G345:G346" si="76">SUM(C345:F345)</f>
        <v>31.972999999999999</v>
      </c>
    </row>
    <row r="346" spans="2:7">
      <c r="B346" s="19" t="s">
        <v>95</v>
      </c>
      <c r="C346" s="226" t="s">
        <v>138</v>
      </c>
      <c r="D346" s="226" t="s">
        <v>138</v>
      </c>
      <c r="E346" s="226" t="s">
        <v>138</v>
      </c>
      <c r="F346" s="226">
        <v>0</v>
      </c>
      <c r="G346" s="227">
        <f t="shared" si="76"/>
        <v>0</v>
      </c>
    </row>
    <row r="347" spans="2:7">
      <c r="B347" s="19" t="s">
        <v>96</v>
      </c>
      <c r="C347" s="226" t="s">
        <v>138</v>
      </c>
      <c r="D347" s="226" t="s">
        <v>138</v>
      </c>
      <c r="E347" s="226" t="s">
        <v>138</v>
      </c>
      <c r="F347" s="226">
        <v>0</v>
      </c>
      <c r="G347" s="227">
        <f>SUM(C347:F347)</f>
        <v>0</v>
      </c>
    </row>
    <row r="348" spans="2:7">
      <c r="B348" s="187" t="s">
        <v>97</v>
      </c>
      <c r="C348" s="226" t="s">
        <v>138</v>
      </c>
      <c r="D348" s="226" t="s">
        <v>138</v>
      </c>
      <c r="E348" s="226" t="s">
        <v>138</v>
      </c>
      <c r="F348" s="226">
        <v>3.5009999999999999</v>
      </c>
      <c r="G348" s="227">
        <f>SUM(C348:F348)</f>
        <v>3.5009999999999999</v>
      </c>
    </row>
    <row r="349" spans="2:7" ht="12.75">
      <c r="B349" s="19" t="s">
        <v>19</v>
      </c>
      <c r="C349" s="226" t="s">
        <v>138</v>
      </c>
      <c r="D349" s="226" t="s">
        <v>138</v>
      </c>
      <c r="E349" s="226" t="s">
        <v>138</v>
      </c>
      <c r="F349" s="226">
        <v>4.8529999999999998</v>
      </c>
      <c r="G349" s="227">
        <f t="shared" ref="G349:G350" si="77">SUM(C349:F349)</f>
        <v>4.8529999999999998</v>
      </c>
    </row>
    <row r="350" spans="2:7" ht="12.75">
      <c r="B350" s="15" t="s">
        <v>2</v>
      </c>
      <c r="C350" s="22">
        <f>SUM(C340,C341:C343,C345:C349)</f>
        <v>271.51400000000007</v>
      </c>
      <c r="D350" s="22">
        <f>SUM(D340,D341:D343,D345:D349)</f>
        <v>56.833999999999996</v>
      </c>
      <c r="E350" s="22">
        <f>SUM(E340,E341:E343,E345:E349)</f>
        <v>7.0220000000000011</v>
      </c>
      <c r="F350" s="22">
        <f>SUM(F340,F341:F343,F345:F349)</f>
        <v>-37.809000000000012</v>
      </c>
      <c r="G350" s="22">
        <f t="shared" si="77"/>
        <v>297.56100000000004</v>
      </c>
    </row>
    <row r="351" spans="2:7" ht="12.75">
      <c r="B351" s="3" t="s">
        <v>156</v>
      </c>
      <c r="C351" s="55"/>
      <c r="D351" s="55"/>
      <c r="E351" s="55"/>
      <c r="F351" s="55"/>
      <c r="G351" s="55"/>
    </row>
    <row r="352" spans="2:7">
      <c r="B352" s="20" t="s">
        <v>107</v>
      </c>
      <c r="C352" s="17">
        <f>SUM(C335,C345)</f>
        <v>26.352</v>
      </c>
      <c r="D352" s="17">
        <f>SUM(D335,D345)</f>
        <v>37.115000000000002</v>
      </c>
      <c r="E352" s="17">
        <f>SUM(E335,E345)</f>
        <v>7.3440000000000003</v>
      </c>
      <c r="F352" s="17">
        <f>SUM(F335,F345)</f>
        <v>34.858999999999995</v>
      </c>
      <c r="G352" s="17">
        <f>SUM(C352:F352)</f>
        <v>105.66999999999999</v>
      </c>
    </row>
    <row r="353" spans="2:7">
      <c r="B353" s="21" t="s">
        <v>102</v>
      </c>
      <c r="C353" s="17">
        <f>+C338</f>
        <v>16.132000000000001</v>
      </c>
      <c r="D353" s="17"/>
      <c r="E353" s="17"/>
      <c r="F353" s="17"/>
      <c r="G353" s="17">
        <f>SUM(C353:F353)</f>
        <v>16.132000000000001</v>
      </c>
    </row>
    <row r="354" spans="2:7">
      <c r="B354" s="21" t="s">
        <v>93</v>
      </c>
      <c r="C354" s="17"/>
      <c r="D354" s="17"/>
      <c r="E354" s="17"/>
      <c r="F354" s="17">
        <f>-'Consolidated Reconciliations'!M$14</f>
        <v>-35.180999999999997</v>
      </c>
      <c r="G354" s="17">
        <f>SUM(C354:F354)</f>
        <v>-35.180999999999997</v>
      </c>
    </row>
    <row r="355" spans="2:7" ht="13.5" thickBot="1">
      <c r="B355" s="15" t="s">
        <v>142</v>
      </c>
      <c r="C355" s="25">
        <f>C350-C352-C353-C354</f>
        <v>229.03000000000006</v>
      </c>
      <c r="D355" s="25">
        <f t="shared" ref="D355" si="78">D350-D352-D353-D354</f>
        <v>19.718999999999994</v>
      </c>
      <c r="E355" s="25">
        <f t="shared" ref="E355" si="79">E350-E352-E353-E354</f>
        <v>-0.32199999999999918</v>
      </c>
      <c r="F355" s="25">
        <f t="shared" ref="F355" si="80">F350-F352-F353-F354</f>
        <v>-37.487000000000009</v>
      </c>
      <c r="G355" s="25">
        <f t="shared" ref="G355" si="81">G350-G352-G353-G354</f>
        <v>210.94000000000005</v>
      </c>
    </row>
    <row r="356" spans="2:7" ht="13.5" thickTop="1">
      <c r="B356" s="15"/>
      <c r="C356" s="231"/>
      <c r="D356" s="231"/>
      <c r="E356" s="231"/>
      <c r="F356" s="231"/>
      <c r="G356" s="231"/>
    </row>
    <row r="357" spans="2:7" ht="12.75">
      <c r="B357" s="15"/>
      <c r="C357" s="231"/>
      <c r="D357" s="231"/>
      <c r="E357" s="231"/>
      <c r="F357" s="231"/>
      <c r="G357" s="231"/>
    </row>
    <row r="358" spans="2:7" ht="15.75">
      <c r="B358" s="12" t="s">
        <v>183</v>
      </c>
      <c r="C358" s="26"/>
      <c r="D358" s="26"/>
      <c r="E358" s="26"/>
      <c r="F358" s="26"/>
      <c r="G358" s="18"/>
    </row>
    <row r="359" spans="2:7" ht="15.75">
      <c r="B359" s="12"/>
      <c r="C359" s="26"/>
      <c r="D359" s="26"/>
      <c r="E359" s="26"/>
      <c r="F359" s="26"/>
      <c r="G359" s="18"/>
    </row>
    <row r="360" spans="2:7" ht="12.75" customHeight="1">
      <c r="C360" s="13" t="s">
        <v>122</v>
      </c>
      <c r="D360" s="13"/>
      <c r="E360" s="13"/>
      <c r="F360" s="13"/>
      <c r="G360" s="13"/>
    </row>
    <row r="361" spans="2:7" ht="25.5">
      <c r="C361" s="14" t="s">
        <v>43</v>
      </c>
      <c r="D361" s="14" t="s">
        <v>135</v>
      </c>
      <c r="E361" s="14" t="s">
        <v>130</v>
      </c>
      <c r="F361" s="14" t="s">
        <v>7</v>
      </c>
      <c r="G361" s="14" t="s">
        <v>38</v>
      </c>
    </row>
    <row r="362" spans="2:7" ht="12.75">
      <c r="B362" s="15" t="s">
        <v>44</v>
      </c>
      <c r="C362" s="226">
        <v>182.779</v>
      </c>
      <c r="D362" s="226">
        <v>35.24</v>
      </c>
      <c r="E362" s="226">
        <v>2.1930000000000001</v>
      </c>
      <c r="F362" s="226">
        <v>-201.494</v>
      </c>
      <c r="G362" s="227">
        <f>SUM(C362:F362)</f>
        <v>18.718000000000018</v>
      </c>
    </row>
    <row r="363" spans="2:7" ht="12.75">
      <c r="B363" s="3" t="s">
        <v>45</v>
      </c>
      <c r="C363" s="226" t="s">
        <v>138</v>
      </c>
      <c r="D363" s="226" t="s">
        <v>138</v>
      </c>
      <c r="E363" s="226" t="s">
        <v>138</v>
      </c>
      <c r="F363" s="226" t="s">
        <v>138</v>
      </c>
      <c r="G363" s="227"/>
    </row>
    <row r="364" spans="2:7" ht="12.75">
      <c r="B364" s="19" t="s">
        <v>46</v>
      </c>
      <c r="C364" s="226">
        <v>38.125999999999998</v>
      </c>
      <c r="D364" s="226">
        <v>21.227</v>
      </c>
      <c r="E364" s="226">
        <v>12.348000000000001</v>
      </c>
      <c r="F364" s="226">
        <v>75.155000000000001</v>
      </c>
      <c r="G364" s="227">
        <f>SUM(C364:F364)</f>
        <v>146.85599999999999</v>
      </c>
    </row>
    <row r="365" spans="2:7">
      <c r="B365" s="19" t="s">
        <v>123</v>
      </c>
      <c r="C365" s="226" t="s">
        <v>138</v>
      </c>
      <c r="D365" s="226" t="s">
        <v>138</v>
      </c>
      <c r="E365" s="226" t="s">
        <v>138</v>
      </c>
      <c r="F365" s="226">
        <v>92.022000000000006</v>
      </c>
      <c r="G365" s="227">
        <f>SUM(C365:F365)</f>
        <v>92.022000000000006</v>
      </c>
    </row>
    <row r="366" spans="2:7" ht="12.75">
      <c r="B366" s="19" t="s">
        <v>47</v>
      </c>
      <c r="C366" s="226" t="s">
        <v>138</v>
      </c>
      <c r="D366" s="226" t="s">
        <v>138</v>
      </c>
      <c r="E366" s="226" t="s">
        <v>138</v>
      </c>
      <c r="F366" s="226" t="s">
        <v>138</v>
      </c>
      <c r="G366" s="227"/>
    </row>
    <row r="367" spans="2:7">
      <c r="B367" s="20" t="s">
        <v>107</v>
      </c>
      <c r="C367" s="226">
        <v>23.326000000000001</v>
      </c>
      <c r="D367" s="226">
        <v>35.698999999999998</v>
      </c>
      <c r="E367" s="226">
        <v>7.242</v>
      </c>
      <c r="F367" s="226">
        <v>9.7479999999999993</v>
      </c>
      <c r="G367" s="227">
        <f t="shared" ref="G367:G368" si="82">SUM(C367:F367)</f>
        <v>76.015000000000001</v>
      </c>
    </row>
    <row r="368" spans="2:7">
      <c r="B368" s="20" t="s">
        <v>95</v>
      </c>
      <c r="C368" s="226" t="s">
        <v>138</v>
      </c>
      <c r="D368" s="226" t="s">
        <v>138</v>
      </c>
      <c r="E368" s="226" t="s">
        <v>138</v>
      </c>
      <c r="F368" s="226">
        <v>12.976000000000001</v>
      </c>
      <c r="G368" s="227">
        <f t="shared" si="82"/>
        <v>12.976000000000001</v>
      </c>
    </row>
    <row r="369" spans="2:7">
      <c r="B369" s="188" t="s">
        <v>97</v>
      </c>
      <c r="C369" s="226" t="s">
        <v>138</v>
      </c>
      <c r="D369" s="226" t="s">
        <v>138</v>
      </c>
      <c r="E369" s="226" t="s">
        <v>138</v>
      </c>
      <c r="F369" s="226">
        <v>0</v>
      </c>
      <c r="G369" s="227">
        <f>SUM(C369:F369)</f>
        <v>0</v>
      </c>
    </row>
    <row r="370" spans="2:7">
      <c r="B370" s="21" t="s">
        <v>102</v>
      </c>
      <c r="C370" s="226">
        <v>16.161000000000001</v>
      </c>
      <c r="D370" s="226" t="s">
        <v>138</v>
      </c>
      <c r="E370" s="226" t="s">
        <v>138</v>
      </c>
      <c r="F370" s="226" t="s">
        <v>138</v>
      </c>
      <c r="G370" s="227">
        <f>SUM(C370:F370)</f>
        <v>16.161000000000001</v>
      </c>
    </row>
    <row r="371" spans="2:7" ht="12.75">
      <c r="B371" s="20" t="s">
        <v>19</v>
      </c>
      <c r="C371" s="226" t="s">
        <v>138</v>
      </c>
      <c r="D371" s="226" t="s">
        <v>138</v>
      </c>
      <c r="E371" s="226" t="s">
        <v>138</v>
      </c>
      <c r="F371" s="226">
        <v>5.83</v>
      </c>
      <c r="G371" s="227">
        <f t="shared" ref="G371:G375" si="83">SUM(C371:F371)</f>
        <v>5.83</v>
      </c>
    </row>
    <row r="372" spans="2:7" ht="12.75">
      <c r="B372" s="15" t="s">
        <v>32</v>
      </c>
      <c r="C372" s="228">
        <f>SUM(C362,C364:C365,C367:C371)</f>
        <v>260.392</v>
      </c>
      <c r="D372" s="228">
        <f>SUM(D362,D364:D365,D367:D371)</f>
        <v>92.165999999999997</v>
      </c>
      <c r="E372" s="228">
        <f>SUM(E362,E364:E365,E367:E371)</f>
        <v>21.783000000000001</v>
      </c>
      <c r="F372" s="228">
        <f>SUM(F362,F364:F365,F367:F371)</f>
        <v>-5.7629999999999946</v>
      </c>
      <c r="G372" s="228">
        <f t="shared" si="83"/>
        <v>368.57800000000003</v>
      </c>
    </row>
    <row r="373" spans="2:7" ht="12.75">
      <c r="B373" s="24" t="s">
        <v>46</v>
      </c>
      <c r="C373" s="227">
        <f>-C364</f>
        <v>-38.125999999999998</v>
      </c>
      <c r="D373" s="227">
        <f>-D364</f>
        <v>-21.227</v>
      </c>
      <c r="E373" s="227">
        <f>-E364</f>
        <v>-12.348000000000001</v>
      </c>
      <c r="F373" s="227">
        <f>-F364</f>
        <v>-75.155000000000001</v>
      </c>
      <c r="G373" s="227">
        <f t="shared" si="83"/>
        <v>-146.85599999999999</v>
      </c>
    </row>
    <row r="374" spans="2:7" ht="12.75">
      <c r="B374" s="24" t="s">
        <v>48</v>
      </c>
      <c r="C374" s="226">
        <v>0.51300000000000001</v>
      </c>
      <c r="D374" s="226" t="s">
        <v>138</v>
      </c>
      <c r="E374" s="226" t="s">
        <v>138</v>
      </c>
      <c r="F374" s="226" t="s">
        <v>138</v>
      </c>
      <c r="G374" s="227">
        <f t="shared" si="83"/>
        <v>0.51300000000000001</v>
      </c>
    </row>
    <row r="375" spans="2:7">
      <c r="B375" s="24" t="s">
        <v>105</v>
      </c>
      <c r="C375" s="226">
        <v>0</v>
      </c>
      <c r="D375" s="226" t="s">
        <v>138</v>
      </c>
      <c r="E375" s="226" t="s">
        <v>138</v>
      </c>
      <c r="F375" s="226" t="s">
        <v>138</v>
      </c>
      <c r="G375" s="227">
        <f t="shared" si="83"/>
        <v>0</v>
      </c>
    </row>
    <row r="376" spans="2:7" ht="12.75">
      <c r="B376" s="24" t="s">
        <v>49</v>
      </c>
      <c r="C376" s="226" t="s">
        <v>138</v>
      </c>
      <c r="D376" s="226" t="s">
        <v>138</v>
      </c>
      <c r="E376" s="226" t="s">
        <v>138</v>
      </c>
      <c r="F376" s="226" t="s">
        <v>138</v>
      </c>
      <c r="G376" s="227"/>
    </row>
    <row r="377" spans="2:7">
      <c r="B377" s="19" t="s">
        <v>107</v>
      </c>
      <c r="C377" s="226">
        <v>3.1970000000000001</v>
      </c>
      <c r="D377" s="226">
        <v>2.1949999999999998</v>
      </c>
      <c r="E377" s="226">
        <v>0.38800000000000001</v>
      </c>
      <c r="F377" s="226">
        <v>11.222</v>
      </c>
      <c r="G377" s="227">
        <f t="shared" ref="G377:G378" si="84">SUM(C377:F377)</f>
        <v>17.001999999999999</v>
      </c>
    </row>
    <row r="378" spans="2:7">
      <c r="B378" s="19" t="s">
        <v>95</v>
      </c>
      <c r="C378" s="226" t="s">
        <v>138</v>
      </c>
      <c r="D378" s="226" t="s">
        <v>138</v>
      </c>
      <c r="E378" s="226" t="s">
        <v>138</v>
      </c>
      <c r="F378" s="226">
        <v>12.327999999999999</v>
      </c>
      <c r="G378" s="227">
        <f t="shared" si="84"/>
        <v>12.327999999999999</v>
      </c>
    </row>
    <row r="379" spans="2:7">
      <c r="B379" s="19" t="s">
        <v>96</v>
      </c>
      <c r="C379" s="226" t="s">
        <v>138</v>
      </c>
      <c r="D379" s="226" t="s">
        <v>138</v>
      </c>
      <c r="E379" s="226" t="s">
        <v>138</v>
      </c>
      <c r="F379" s="226">
        <v>0</v>
      </c>
      <c r="G379" s="227">
        <f>SUM(C379:F379)</f>
        <v>0</v>
      </c>
    </row>
    <row r="380" spans="2:7">
      <c r="B380" s="187" t="s">
        <v>97</v>
      </c>
      <c r="C380" s="226" t="s">
        <v>138</v>
      </c>
      <c r="D380" s="226" t="s">
        <v>138</v>
      </c>
      <c r="E380" s="226" t="s">
        <v>138</v>
      </c>
      <c r="F380" s="226">
        <v>0.95799999999999996</v>
      </c>
      <c r="G380" s="227">
        <f>SUM(C380:F380)</f>
        <v>0.95799999999999996</v>
      </c>
    </row>
    <row r="381" spans="2:7" ht="12.75">
      <c r="B381" s="19" t="s">
        <v>19</v>
      </c>
      <c r="C381" s="226" t="s">
        <v>138</v>
      </c>
      <c r="D381" s="226" t="s">
        <v>138</v>
      </c>
      <c r="E381" s="226" t="s">
        <v>138</v>
      </c>
      <c r="F381" s="226">
        <v>8.8940000000000001</v>
      </c>
      <c r="G381" s="227">
        <f t="shared" ref="G381:G382" si="85">SUM(C381:F381)</f>
        <v>8.8940000000000001</v>
      </c>
    </row>
    <row r="382" spans="2:7" ht="12.75">
      <c r="B382" s="15" t="s">
        <v>2</v>
      </c>
      <c r="C382" s="22">
        <f>SUM(C372,C373:C375,C377:C381)</f>
        <v>225.976</v>
      </c>
      <c r="D382" s="22">
        <f>SUM(D372,D373:D375,D377:D381)</f>
        <v>73.133999999999986</v>
      </c>
      <c r="E382" s="22">
        <f>SUM(E372,E373:E375,E377:E381)</f>
        <v>9.8230000000000004</v>
      </c>
      <c r="F382" s="22">
        <f>SUM(F372,F373:F375,F377:F381)</f>
        <v>-47.515999999999998</v>
      </c>
      <c r="G382" s="22">
        <f t="shared" si="85"/>
        <v>261.41699999999997</v>
      </c>
    </row>
    <row r="383" spans="2:7" ht="12.75">
      <c r="B383" s="3" t="s">
        <v>156</v>
      </c>
      <c r="C383" s="55"/>
      <c r="D383" s="55"/>
      <c r="E383" s="55"/>
      <c r="F383" s="55"/>
      <c r="G383" s="55"/>
    </row>
    <row r="384" spans="2:7">
      <c r="B384" s="20" t="s">
        <v>107</v>
      </c>
      <c r="C384" s="17">
        <f>SUM(C367,C377)</f>
        <v>26.523</v>
      </c>
      <c r="D384" s="17">
        <f>SUM(D367,D377)</f>
        <v>37.893999999999998</v>
      </c>
      <c r="E384" s="17">
        <f>SUM(E367,E377)</f>
        <v>7.63</v>
      </c>
      <c r="F384" s="17">
        <f>SUM(F367,F377)</f>
        <v>20.97</v>
      </c>
      <c r="G384" s="17">
        <f>SUM(C384:F384)</f>
        <v>93.016999999999996</v>
      </c>
    </row>
    <row r="385" spans="2:7">
      <c r="B385" s="21" t="s">
        <v>102</v>
      </c>
      <c r="C385" s="17">
        <f>+C370</f>
        <v>16.161000000000001</v>
      </c>
      <c r="D385" s="17"/>
      <c r="E385" s="17"/>
      <c r="F385" s="17"/>
      <c r="G385" s="17">
        <f>SUM(C385:F385)</f>
        <v>16.161000000000001</v>
      </c>
    </row>
    <row r="386" spans="2:7">
      <c r="B386" s="21" t="s">
        <v>93</v>
      </c>
      <c r="C386" s="17"/>
      <c r="D386" s="17"/>
      <c r="E386" s="17"/>
      <c r="F386" s="17">
        <f>-'Consolidated Reconciliations'!N$14</f>
        <v>-20.259</v>
      </c>
      <c r="G386" s="17">
        <f>SUM(C386:F386)</f>
        <v>-20.259</v>
      </c>
    </row>
    <row r="387" spans="2:7" ht="13.5" thickBot="1">
      <c r="B387" s="15" t="s">
        <v>142</v>
      </c>
      <c r="C387" s="25">
        <f>C382-C384-C385-C386</f>
        <v>183.292</v>
      </c>
      <c r="D387" s="25">
        <f t="shared" ref="D387" si="86">D382-D384-D385-D386</f>
        <v>35.239999999999988</v>
      </c>
      <c r="E387" s="25">
        <f t="shared" ref="E387" si="87">E382-E384-E385-E386</f>
        <v>2.1930000000000005</v>
      </c>
      <c r="F387" s="25">
        <f t="shared" ref="F387" si="88">F382-F384-F385-F386</f>
        <v>-48.22699999999999</v>
      </c>
      <c r="G387" s="25">
        <f t="shared" ref="G387" si="89">G382-G384-G385-G386</f>
        <v>172.49799999999999</v>
      </c>
    </row>
    <row r="388" spans="2:7" ht="13.5" thickTop="1">
      <c r="B388" s="15"/>
      <c r="C388" s="231"/>
      <c r="D388" s="231"/>
      <c r="E388" s="231"/>
      <c r="F388" s="231"/>
      <c r="G388" s="231"/>
    </row>
    <row r="389" spans="2:7" ht="12.75">
      <c r="B389" s="15"/>
      <c r="C389" s="231"/>
      <c r="D389" s="231"/>
      <c r="E389" s="231"/>
      <c r="F389" s="231"/>
      <c r="G389" s="231"/>
    </row>
    <row r="390" spans="2:7" ht="15.75">
      <c r="B390" s="12" t="s">
        <v>184</v>
      </c>
      <c r="C390" s="26"/>
      <c r="D390" s="26"/>
      <c r="E390" s="26"/>
      <c r="F390" s="26"/>
      <c r="G390" s="18"/>
    </row>
    <row r="391" spans="2:7" ht="15.75">
      <c r="B391" s="12"/>
      <c r="C391" s="26"/>
      <c r="D391" s="26"/>
      <c r="E391" s="26"/>
      <c r="F391" s="26"/>
      <c r="G391" s="18"/>
    </row>
    <row r="392" spans="2:7" ht="25.5" customHeight="1">
      <c r="C392" s="13" t="s">
        <v>137</v>
      </c>
      <c r="D392" s="13"/>
      <c r="E392" s="13"/>
      <c r="F392" s="13"/>
      <c r="G392" s="13"/>
    </row>
    <row r="393" spans="2:7" ht="25.5">
      <c r="C393" s="14" t="s">
        <v>43</v>
      </c>
      <c r="D393" s="14" t="s">
        <v>135</v>
      </c>
      <c r="E393" s="14" t="s">
        <v>130</v>
      </c>
      <c r="F393" s="14" t="s">
        <v>7</v>
      </c>
      <c r="G393" s="14" t="s">
        <v>38</v>
      </c>
    </row>
    <row r="394" spans="2:7" ht="12.75">
      <c r="B394" s="15" t="s">
        <v>44</v>
      </c>
      <c r="C394" s="226">
        <v>171.74100000000001</v>
      </c>
      <c r="D394" s="226">
        <v>39.573999999999998</v>
      </c>
      <c r="E394" s="226">
        <v>5.15</v>
      </c>
      <c r="F394" s="226">
        <v>-39.668999999999997</v>
      </c>
      <c r="G394" s="227">
        <f>SUM(C394:F394)</f>
        <v>176.79599999999999</v>
      </c>
    </row>
    <row r="395" spans="2:7" ht="12.75">
      <c r="B395" s="3" t="s">
        <v>45</v>
      </c>
      <c r="C395" s="226" t="s">
        <v>138</v>
      </c>
      <c r="D395" s="226" t="s">
        <v>138</v>
      </c>
      <c r="E395" s="226" t="s">
        <v>138</v>
      </c>
      <c r="F395" s="226" t="s">
        <v>138</v>
      </c>
      <c r="G395" s="227"/>
    </row>
    <row r="396" spans="2:7" ht="12.75">
      <c r="B396" s="19" t="s">
        <v>46</v>
      </c>
      <c r="C396" s="226">
        <v>42.46</v>
      </c>
      <c r="D396" s="226">
        <v>20.151</v>
      </c>
      <c r="E396" s="226">
        <v>12.596</v>
      </c>
      <c r="F396" s="226">
        <v>16.632999999999999</v>
      </c>
      <c r="G396" s="227">
        <f>SUM(C396:F396)</f>
        <v>91.84</v>
      </c>
    </row>
    <row r="397" spans="2:7">
      <c r="B397" s="19" t="s">
        <v>123</v>
      </c>
      <c r="C397" s="226" t="s">
        <v>138</v>
      </c>
      <c r="D397" s="226" t="s">
        <v>138</v>
      </c>
      <c r="E397" s="226" t="s">
        <v>138</v>
      </c>
      <c r="F397" s="226">
        <v>0</v>
      </c>
      <c r="G397" s="227">
        <f>SUM(C397:F397)</f>
        <v>0</v>
      </c>
    </row>
    <row r="398" spans="2:7" ht="12.75">
      <c r="B398" s="19" t="s">
        <v>47</v>
      </c>
      <c r="C398" s="226" t="s">
        <v>138</v>
      </c>
      <c r="D398" s="226" t="s">
        <v>138</v>
      </c>
      <c r="E398" s="226" t="s">
        <v>138</v>
      </c>
      <c r="F398" s="226" t="s">
        <v>138</v>
      </c>
      <c r="G398" s="227"/>
    </row>
    <row r="399" spans="2:7">
      <c r="B399" s="20" t="s">
        <v>107</v>
      </c>
      <c r="C399" s="226">
        <v>23.222999999999999</v>
      </c>
      <c r="D399" s="226">
        <v>38.588000000000001</v>
      </c>
      <c r="E399" s="226">
        <v>7.7089999999999996</v>
      </c>
      <c r="F399" s="226">
        <v>10.456</v>
      </c>
      <c r="G399" s="227">
        <f t="shared" ref="G399:G400" si="90">SUM(C399:F399)</f>
        <v>79.975999999999999</v>
      </c>
    </row>
    <row r="400" spans="2:7">
      <c r="B400" s="20" t="s">
        <v>95</v>
      </c>
      <c r="C400" s="226" t="s">
        <v>138</v>
      </c>
      <c r="D400" s="226" t="s">
        <v>138</v>
      </c>
      <c r="E400" s="226" t="s">
        <v>138</v>
      </c>
      <c r="F400" s="226" t="s">
        <v>138</v>
      </c>
      <c r="G400" s="227">
        <f t="shared" si="90"/>
        <v>0</v>
      </c>
    </row>
    <row r="401" spans="2:7">
      <c r="B401" s="188" t="s">
        <v>97</v>
      </c>
      <c r="C401" s="226" t="s">
        <v>138</v>
      </c>
      <c r="D401" s="226" t="s">
        <v>138</v>
      </c>
      <c r="E401" s="226" t="s">
        <v>138</v>
      </c>
      <c r="F401" s="226" t="s">
        <v>138</v>
      </c>
      <c r="G401" s="227">
        <f>SUM(C401:F401)</f>
        <v>0</v>
      </c>
    </row>
    <row r="402" spans="2:7">
      <c r="B402" s="21" t="s">
        <v>102</v>
      </c>
      <c r="C402" s="226">
        <v>18.004999999999999</v>
      </c>
      <c r="D402" s="226" t="s">
        <v>138</v>
      </c>
      <c r="E402" s="226" t="s">
        <v>138</v>
      </c>
      <c r="F402" s="226" t="s">
        <v>138</v>
      </c>
      <c r="G402" s="227">
        <f>SUM(C402:F402)</f>
        <v>18.004999999999999</v>
      </c>
    </row>
    <row r="403" spans="2:7" ht="12.75">
      <c r="B403" s="20" t="s">
        <v>19</v>
      </c>
      <c r="C403" s="226" t="s">
        <v>138</v>
      </c>
      <c r="D403" s="226" t="s">
        <v>138</v>
      </c>
      <c r="E403" s="226" t="s">
        <v>138</v>
      </c>
      <c r="F403" s="226">
        <v>4.6150000000000002</v>
      </c>
      <c r="G403" s="227">
        <f t="shared" ref="G403:G407" si="91">SUM(C403:F403)</f>
        <v>4.6150000000000002</v>
      </c>
    </row>
    <row r="404" spans="2:7" ht="12.75">
      <c r="B404" s="15" t="s">
        <v>32</v>
      </c>
      <c r="C404" s="234">
        <f>SUM(C394,C396:C397,C399:C403)</f>
        <v>255.42900000000003</v>
      </c>
      <c r="D404" s="234">
        <f>SUM(D394,D396:D397,D399:D403)</f>
        <v>98.312999999999988</v>
      </c>
      <c r="E404" s="234">
        <f>SUM(E394,E396:E397,E399:E403)</f>
        <v>25.455000000000002</v>
      </c>
      <c r="F404" s="234">
        <f>SUM(F394,F396:F397,F399:F403)</f>
        <v>-7.9649999999999981</v>
      </c>
      <c r="G404" s="228">
        <f t="shared" si="91"/>
        <v>371.23200000000003</v>
      </c>
    </row>
    <row r="405" spans="2:7" ht="12.75">
      <c r="B405" s="24" t="s">
        <v>46</v>
      </c>
      <c r="C405" s="227">
        <f>-C396</f>
        <v>-42.46</v>
      </c>
      <c r="D405" s="227">
        <f>-D396</f>
        <v>-20.151</v>
      </c>
      <c r="E405" s="227">
        <f>-E396</f>
        <v>-12.596</v>
      </c>
      <c r="F405" s="227">
        <f>-F396</f>
        <v>-16.632999999999999</v>
      </c>
      <c r="G405" s="227">
        <f t="shared" si="91"/>
        <v>-91.84</v>
      </c>
    </row>
    <row r="406" spans="2:7" ht="12.75">
      <c r="B406" s="24" t="s">
        <v>48</v>
      </c>
      <c r="C406" s="226">
        <v>0.35699999999999998</v>
      </c>
      <c r="D406" s="226" t="s">
        <v>138</v>
      </c>
      <c r="E406" s="226" t="s">
        <v>138</v>
      </c>
      <c r="F406" s="226" t="s">
        <v>138</v>
      </c>
      <c r="G406" s="227">
        <f t="shared" si="91"/>
        <v>0.35699999999999998</v>
      </c>
    </row>
    <row r="407" spans="2:7">
      <c r="B407" s="24" t="s">
        <v>105</v>
      </c>
      <c r="C407" s="226">
        <v>0</v>
      </c>
      <c r="D407" s="226" t="s">
        <v>138</v>
      </c>
      <c r="E407" s="226" t="s">
        <v>138</v>
      </c>
      <c r="F407" s="226" t="s">
        <v>138</v>
      </c>
      <c r="G407" s="227">
        <f t="shared" si="91"/>
        <v>0</v>
      </c>
    </row>
    <row r="408" spans="2:7" ht="12.75">
      <c r="B408" s="24" t="s">
        <v>49</v>
      </c>
      <c r="C408" s="226" t="s">
        <v>138</v>
      </c>
      <c r="D408" s="226" t="s">
        <v>138</v>
      </c>
      <c r="E408" s="226" t="s">
        <v>138</v>
      </c>
      <c r="F408" s="226" t="s">
        <v>138</v>
      </c>
      <c r="G408" s="227"/>
    </row>
    <row r="409" spans="2:7">
      <c r="B409" s="19" t="s">
        <v>107</v>
      </c>
      <c r="C409" s="226">
        <v>3.161</v>
      </c>
      <c r="D409" s="226">
        <v>2.1989999999999998</v>
      </c>
      <c r="E409" s="226">
        <v>0.38300000000000001</v>
      </c>
      <c r="F409" s="226">
        <v>11.323</v>
      </c>
      <c r="G409" s="227">
        <f t="shared" ref="G409:G410" si="92">SUM(C409:F409)</f>
        <v>17.065999999999999</v>
      </c>
    </row>
    <row r="410" spans="2:7">
      <c r="B410" s="19" t="s">
        <v>95</v>
      </c>
      <c r="C410" s="226" t="s">
        <v>138</v>
      </c>
      <c r="D410" s="226" t="s">
        <v>138</v>
      </c>
      <c r="E410" s="226" t="s">
        <v>138</v>
      </c>
      <c r="F410" s="226">
        <v>0</v>
      </c>
      <c r="G410" s="227">
        <f t="shared" si="92"/>
        <v>0</v>
      </c>
    </row>
    <row r="411" spans="2:7">
      <c r="B411" s="19" t="s">
        <v>96</v>
      </c>
      <c r="C411" s="226" t="s">
        <v>138</v>
      </c>
      <c r="D411" s="226" t="s">
        <v>138</v>
      </c>
      <c r="E411" s="226" t="s">
        <v>138</v>
      </c>
      <c r="F411" s="226">
        <v>0</v>
      </c>
      <c r="G411" s="227">
        <f>SUM(C411:F411)</f>
        <v>0</v>
      </c>
    </row>
    <row r="412" spans="2:7">
      <c r="B412" s="187" t="s">
        <v>97</v>
      </c>
      <c r="C412" s="226" t="s">
        <v>138</v>
      </c>
      <c r="D412" s="226" t="s">
        <v>138</v>
      </c>
      <c r="E412" s="226" t="s">
        <v>138</v>
      </c>
      <c r="F412" s="226">
        <v>-40.929000000000002</v>
      </c>
      <c r="G412" s="227">
        <f>SUM(C412:F412)</f>
        <v>-40.929000000000002</v>
      </c>
    </row>
    <row r="413" spans="2:7" ht="12.75">
      <c r="B413" s="19" t="s">
        <v>19</v>
      </c>
      <c r="C413" s="226" t="s">
        <v>138</v>
      </c>
      <c r="D413" s="226" t="s">
        <v>138</v>
      </c>
      <c r="E413" s="226" t="s">
        <v>138</v>
      </c>
      <c r="F413" s="226">
        <v>7.04</v>
      </c>
      <c r="G413" s="227">
        <f t="shared" ref="G413:G414" si="93">SUM(C413:F413)</f>
        <v>7.04</v>
      </c>
    </row>
    <row r="414" spans="2:7" ht="12.75">
      <c r="B414" s="15" t="s">
        <v>2</v>
      </c>
      <c r="C414" s="22">
        <f>SUM(C404,C405:C407,C409:C413)</f>
        <v>216.48700000000002</v>
      </c>
      <c r="D414" s="22">
        <f>SUM(D404,D405:D407,D409:D413)</f>
        <v>80.36099999999999</v>
      </c>
      <c r="E414" s="22">
        <f>SUM(E404,E405:E407,E409:E413)</f>
        <v>13.242000000000001</v>
      </c>
      <c r="F414" s="22">
        <f>SUM(F404,F405:F407,F409:F413)</f>
        <v>-47.164000000000001</v>
      </c>
      <c r="G414" s="22">
        <f t="shared" si="93"/>
        <v>262.92600000000004</v>
      </c>
    </row>
    <row r="415" spans="2:7" ht="12.75">
      <c r="B415" s="3" t="s">
        <v>156</v>
      </c>
      <c r="C415" s="55"/>
      <c r="D415" s="55"/>
      <c r="E415" s="55"/>
      <c r="F415" s="55"/>
      <c r="G415" s="55"/>
    </row>
    <row r="416" spans="2:7">
      <c r="B416" s="20" t="s">
        <v>107</v>
      </c>
      <c r="C416" s="17">
        <f>SUM(C399,C409)</f>
        <v>26.384</v>
      </c>
      <c r="D416" s="17">
        <f>SUM(D399,D409)</f>
        <v>40.786999999999999</v>
      </c>
      <c r="E416" s="17">
        <f>SUM(E399,E409)</f>
        <v>8.0919999999999987</v>
      </c>
      <c r="F416" s="17">
        <f>SUM(F399,F409)</f>
        <v>21.779</v>
      </c>
      <c r="G416" s="17">
        <f>SUM(C416:F416)</f>
        <v>97.041999999999987</v>
      </c>
    </row>
    <row r="417" spans="2:8">
      <c r="B417" s="21" t="s">
        <v>102</v>
      </c>
      <c r="C417" s="17">
        <f>+C402</f>
        <v>18.004999999999999</v>
      </c>
      <c r="D417" s="17"/>
      <c r="E417" s="17"/>
      <c r="F417" s="17"/>
      <c r="G417" s="17">
        <f>SUM(C417:F417)</f>
        <v>18.004999999999999</v>
      </c>
    </row>
    <row r="418" spans="2:8">
      <c r="B418" s="21" t="s">
        <v>93</v>
      </c>
      <c r="C418" s="17"/>
      <c r="D418" s="17"/>
      <c r="E418" s="17"/>
      <c r="F418" s="17">
        <f>-'Consolidated Reconciliations'!O$14</f>
        <v>-20.225999999999999</v>
      </c>
      <c r="G418" s="17">
        <f>SUM(C418:F418)</f>
        <v>-20.225999999999999</v>
      </c>
    </row>
    <row r="419" spans="2:8" ht="13.5" thickBot="1">
      <c r="B419" s="15" t="s">
        <v>142</v>
      </c>
      <c r="C419" s="25">
        <f>C414-C416-C417-C418</f>
        <v>172.09800000000001</v>
      </c>
      <c r="D419" s="25">
        <f t="shared" ref="D419" si="94">D414-D416-D417-D418</f>
        <v>39.573999999999991</v>
      </c>
      <c r="E419" s="25">
        <f t="shared" ref="E419" si="95">E414-E416-E417-E418</f>
        <v>5.1500000000000021</v>
      </c>
      <c r="F419" s="25">
        <f t="shared" ref="F419" si="96">F414-F416-F417-F418</f>
        <v>-48.716999999999999</v>
      </c>
      <c r="G419" s="25">
        <f t="shared" ref="G419" si="97">G414-G416-G417-G418</f>
        <v>168.10500000000008</v>
      </c>
    </row>
    <row r="420" spans="2:8" ht="13.5" thickTop="1">
      <c r="B420" s="15"/>
      <c r="C420" s="231"/>
      <c r="D420" s="231"/>
      <c r="E420" s="231"/>
      <c r="F420" s="231"/>
      <c r="G420" s="231"/>
    </row>
    <row r="421" spans="2:8" ht="12.75">
      <c r="B421" s="15"/>
      <c r="C421" s="231"/>
      <c r="D421" s="231"/>
      <c r="E421" s="231"/>
      <c r="F421" s="231"/>
      <c r="G421" s="231"/>
    </row>
    <row r="422" spans="2:8" ht="12.75">
      <c r="B422" s="15"/>
      <c r="C422" s="231"/>
      <c r="D422" s="231"/>
      <c r="E422" s="231"/>
      <c r="F422" s="231"/>
      <c r="G422" s="231"/>
    </row>
    <row r="423" spans="2:8" ht="15.75">
      <c r="B423" s="12" t="s">
        <v>185</v>
      </c>
      <c r="C423" s="26"/>
      <c r="D423" s="26"/>
      <c r="E423" s="26"/>
      <c r="F423" s="26"/>
      <c r="G423" s="18"/>
    </row>
    <row r="424" spans="2:8" ht="15.75">
      <c r="B424" s="12"/>
      <c r="C424" s="26"/>
      <c r="D424" s="26"/>
      <c r="E424" s="26"/>
      <c r="F424" s="26"/>
      <c r="G424" s="18"/>
    </row>
    <row r="425" spans="2:8" ht="12.75">
      <c r="C425" s="13" t="s">
        <v>136</v>
      </c>
      <c r="D425" s="13"/>
      <c r="E425" s="13"/>
      <c r="F425" s="13"/>
      <c r="G425" s="13"/>
    </row>
    <row r="426" spans="2:8" ht="25.5">
      <c r="C426" s="14" t="s">
        <v>43</v>
      </c>
      <c r="D426" s="14" t="s">
        <v>135</v>
      </c>
      <c r="E426" s="14" t="s">
        <v>130</v>
      </c>
      <c r="F426" s="14" t="s">
        <v>7</v>
      </c>
      <c r="G426" s="14" t="s">
        <v>38</v>
      </c>
    </row>
    <row r="427" spans="2:8" ht="12.75">
      <c r="B427" s="15" t="s">
        <v>44</v>
      </c>
      <c r="C427" s="226">
        <v>161.393</v>
      </c>
      <c r="D427" s="226">
        <v>43.399000000000001</v>
      </c>
      <c r="E427" s="226">
        <v>2.649</v>
      </c>
      <c r="F427" s="226">
        <v>-72.840999999999994</v>
      </c>
      <c r="G427" s="227">
        <f>SUM(C427:F427)</f>
        <v>134.60000000000002</v>
      </c>
      <c r="H427" s="247"/>
    </row>
    <row r="428" spans="2:8" ht="12.75">
      <c r="B428" s="3" t="s">
        <v>45</v>
      </c>
      <c r="C428" s="226" t="s">
        <v>138</v>
      </c>
      <c r="D428" s="226" t="s">
        <v>138</v>
      </c>
      <c r="E428" s="226" t="s">
        <v>138</v>
      </c>
      <c r="F428" s="226" t="s">
        <v>138</v>
      </c>
      <c r="G428" s="227"/>
      <c r="H428" s="247"/>
    </row>
    <row r="429" spans="2:8" ht="12.75">
      <c r="B429" s="19" t="s">
        <v>46</v>
      </c>
      <c r="C429" s="226">
        <v>42.7</v>
      </c>
      <c r="D429" s="226">
        <v>17.372</v>
      </c>
      <c r="E429" s="226">
        <v>10.118</v>
      </c>
      <c r="F429" s="226">
        <v>56.747999999999998</v>
      </c>
      <c r="G429" s="227">
        <f>SUM(C429:F429)</f>
        <v>126.93799999999999</v>
      </c>
      <c r="H429" s="247"/>
    </row>
    <row r="430" spans="2:8">
      <c r="B430" s="19" t="s">
        <v>123</v>
      </c>
      <c r="C430" s="226" t="s">
        <v>138</v>
      </c>
      <c r="D430" s="226" t="s">
        <v>138</v>
      </c>
      <c r="E430" s="226" t="s">
        <v>138</v>
      </c>
      <c r="F430" s="226">
        <v>-10.91</v>
      </c>
      <c r="G430" s="227">
        <f>SUM(C430:F430)</f>
        <v>-10.91</v>
      </c>
      <c r="H430" s="247"/>
    </row>
    <row r="431" spans="2:8" ht="12.75">
      <c r="B431" s="19" t="s">
        <v>47</v>
      </c>
      <c r="C431" s="226" t="s">
        <v>138</v>
      </c>
      <c r="D431" s="226" t="s">
        <v>138</v>
      </c>
      <c r="E431" s="226" t="s">
        <v>138</v>
      </c>
      <c r="F431" s="226" t="s">
        <v>138</v>
      </c>
      <c r="G431" s="227"/>
      <c r="H431" s="247"/>
    </row>
    <row r="432" spans="2:8">
      <c r="B432" s="20" t="s">
        <v>107</v>
      </c>
      <c r="C432" s="226">
        <v>27.154</v>
      </c>
      <c r="D432" s="226">
        <v>40.475000000000001</v>
      </c>
      <c r="E432" s="226">
        <v>9.6579999999999995</v>
      </c>
      <c r="F432" s="226">
        <v>10.837</v>
      </c>
      <c r="G432" s="227">
        <f t="shared" ref="G432:G433" si="98">SUM(C432:F432)</f>
        <v>88.124000000000009</v>
      </c>
      <c r="H432" s="247"/>
    </row>
    <row r="433" spans="2:8">
      <c r="B433" s="20" t="s">
        <v>95</v>
      </c>
      <c r="C433" s="226" t="s">
        <v>138</v>
      </c>
      <c r="D433" s="226" t="s">
        <v>138</v>
      </c>
      <c r="E433" s="226" t="s">
        <v>138</v>
      </c>
      <c r="F433" s="226">
        <v>-0.372</v>
      </c>
      <c r="G433" s="227">
        <f t="shared" si="98"/>
        <v>-0.372</v>
      </c>
      <c r="H433" s="247"/>
    </row>
    <row r="434" spans="2:8">
      <c r="B434" s="188" t="s">
        <v>97</v>
      </c>
      <c r="C434" s="226" t="s">
        <v>138</v>
      </c>
      <c r="D434" s="226" t="s">
        <v>138</v>
      </c>
      <c r="E434" s="226" t="s">
        <v>138</v>
      </c>
      <c r="F434" s="226" t="s">
        <v>138</v>
      </c>
      <c r="G434" s="227">
        <f>SUM(C434:F434)</f>
        <v>0</v>
      </c>
      <c r="H434" s="247"/>
    </row>
    <row r="435" spans="2:8">
      <c r="B435" s="21" t="s">
        <v>102</v>
      </c>
      <c r="C435" s="226">
        <v>17.113</v>
      </c>
      <c r="D435" s="226" t="s">
        <v>138</v>
      </c>
      <c r="E435" s="226" t="s">
        <v>138</v>
      </c>
      <c r="F435" s="226" t="s">
        <v>138</v>
      </c>
      <c r="G435" s="227">
        <f>SUM(C435:F435)</f>
        <v>17.113</v>
      </c>
      <c r="H435" s="247"/>
    </row>
    <row r="436" spans="2:8" ht="12.75">
      <c r="B436" s="20" t="s">
        <v>19</v>
      </c>
      <c r="C436" s="226" t="s">
        <v>138</v>
      </c>
      <c r="D436" s="226" t="s">
        <v>138</v>
      </c>
      <c r="E436" s="226" t="s">
        <v>138</v>
      </c>
      <c r="F436" s="226">
        <v>4.1059999999999999</v>
      </c>
      <c r="G436" s="227">
        <f t="shared" ref="G436:G440" si="99">SUM(C436:F436)</f>
        <v>4.1059999999999999</v>
      </c>
      <c r="H436" s="247"/>
    </row>
    <row r="437" spans="2:8" ht="12.75">
      <c r="B437" s="15" t="s">
        <v>32</v>
      </c>
      <c r="C437" s="228">
        <f>SUM(C427,C429:C430,C432:C436)</f>
        <v>248.36</v>
      </c>
      <c r="D437" s="228">
        <f>SUM(D427,D429:D430,D432:D436)</f>
        <v>101.24600000000001</v>
      </c>
      <c r="E437" s="228">
        <f>SUM(E427,E429:E430,E432:E436)</f>
        <v>22.424999999999997</v>
      </c>
      <c r="F437" s="228">
        <f>SUM(F427,F429:F430,F432:F436)</f>
        <v>-12.431999999999997</v>
      </c>
      <c r="G437" s="228">
        <f t="shared" si="99"/>
        <v>359.59899999999999</v>
      </c>
      <c r="H437" s="248"/>
    </row>
    <row r="438" spans="2:8" ht="12.75">
      <c r="B438" s="24" t="s">
        <v>46</v>
      </c>
      <c r="C438" s="227">
        <f>-C429</f>
        <v>-42.7</v>
      </c>
      <c r="D438" s="227">
        <f>-D429</f>
        <v>-17.372</v>
      </c>
      <c r="E438" s="227">
        <f>-E429</f>
        <v>-10.118</v>
      </c>
      <c r="F438" s="227">
        <f>-F429</f>
        <v>-56.747999999999998</v>
      </c>
      <c r="G438" s="227">
        <f t="shared" si="99"/>
        <v>-126.93799999999999</v>
      </c>
      <c r="H438" s="249"/>
    </row>
    <row r="439" spans="2:8" ht="12.75">
      <c r="B439" s="24" t="s">
        <v>48</v>
      </c>
      <c r="C439" s="226">
        <v>0.81200000000000006</v>
      </c>
      <c r="D439" s="226" t="s">
        <v>138</v>
      </c>
      <c r="E439" s="226" t="s">
        <v>138</v>
      </c>
      <c r="F439" s="226" t="s">
        <v>138</v>
      </c>
      <c r="G439" s="227">
        <f t="shared" si="99"/>
        <v>0.81200000000000006</v>
      </c>
      <c r="H439" s="247"/>
    </row>
    <row r="440" spans="2:8">
      <c r="B440" s="24" t="s">
        <v>105</v>
      </c>
      <c r="C440" s="226" t="s">
        <v>138</v>
      </c>
      <c r="D440" s="226" t="s">
        <v>138</v>
      </c>
      <c r="E440" s="226" t="s">
        <v>138</v>
      </c>
      <c r="F440" s="226" t="s">
        <v>138</v>
      </c>
      <c r="G440" s="227">
        <f t="shared" si="99"/>
        <v>0</v>
      </c>
      <c r="H440" s="247"/>
    </row>
    <row r="441" spans="2:8" ht="12.75">
      <c r="B441" s="24" t="s">
        <v>49</v>
      </c>
      <c r="C441" s="226" t="s">
        <v>138</v>
      </c>
      <c r="D441" s="226" t="s">
        <v>138</v>
      </c>
      <c r="E441" s="226" t="s">
        <v>138</v>
      </c>
      <c r="F441" s="226" t="s">
        <v>138</v>
      </c>
      <c r="G441" s="227"/>
      <c r="H441" s="247"/>
    </row>
    <row r="442" spans="2:8">
      <c r="B442" s="19" t="s">
        <v>107</v>
      </c>
      <c r="C442" s="226">
        <v>3.1659999999999999</v>
      </c>
      <c r="D442" s="226">
        <v>2.234</v>
      </c>
      <c r="E442" s="226">
        <v>0.39</v>
      </c>
      <c r="F442" s="226">
        <v>11.228</v>
      </c>
      <c r="G442" s="227">
        <f t="shared" ref="G442:G443" si="100">SUM(C442:F442)</f>
        <v>17.018000000000001</v>
      </c>
      <c r="H442" s="247"/>
    </row>
    <row r="443" spans="2:8">
      <c r="B443" s="19" t="s">
        <v>95</v>
      </c>
      <c r="C443" s="226" t="s">
        <v>138</v>
      </c>
      <c r="D443" s="226" t="s">
        <v>138</v>
      </c>
      <c r="E443" s="226" t="s">
        <v>138</v>
      </c>
      <c r="F443" s="226">
        <v>-0.95699999999999996</v>
      </c>
      <c r="G443" s="227">
        <f t="shared" si="100"/>
        <v>-0.95699999999999996</v>
      </c>
      <c r="H443" s="247"/>
    </row>
    <row r="444" spans="2:8">
      <c r="B444" s="19" t="s">
        <v>96</v>
      </c>
      <c r="C444" s="226" t="s">
        <v>138</v>
      </c>
      <c r="D444" s="226" t="s">
        <v>138</v>
      </c>
      <c r="E444" s="226" t="s">
        <v>138</v>
      </c>
      <c r="F444" s="226">
        <v>0</v>
      </c>
      <c r="G444" s="227">
        <f>SUM(C444:F444)</f>
        <v>0</v>
      </c>
      <c r="H444" s="247"/>
    </row>
    <row r="445" spans="2:8">
      <c r="B445" s="187" t="s">
        <v>97</v>
      </c>
      <c r="C445" s="226" t="s">
        <v>138</v>
      </c>
      <c r="D445" s="226" t="s">
        <v>138</v>
      </c>
      <c r="E445" s="226" t="s">
        <v>138</v>
      </c>
      <c r="F445" s="226">
        <v>0.96299999999999997</v>
      </c>
      <c r="G445" s="227">
        <f>SUM(C445:F445)</f>
        <v>0.96299999999999997</v>
      </c>
      <c r="H445" s="247"/>
    </row>
    <row r="446" spans="2:8" ht="12.75">
      <c r="B446" s="19" t="s">
        <v>19</v>
      </c>
      <c r="C446" s="226" t="s">
        <v>138</v>
      </c>
      <c r="D446" s="226" t="s">
        <v>138</v>
      </c>
      <c r="E446" s="226" t="s">
        <v>138</v>
      </c>
      <c r="F446" s="226">
        <v>6.17</v>
      </c>
      <c r="G446" s="227">
        <f t="shared" ref="G446:G447" si="101">SUM(C446:F446)</f>
        <v>6.17</v>
      </c>
      <c r="H446" s="247"/>
    </row>
    <row r="447" spans="2:8" ht="12.75">
      <c r="B447" s="15" t="s">
        <v>2</v>
      </c>
      <c r="C447" s="22">
        <f>SUM(C437,C438:C440,C442:C446)</f>
        <v>209.63800000000003</v>
      </c>
      <c r="D447" s="22">
        <f>SUM(D437,D438:D440,D442:D446)</f>
        <v>86.108000000000004</v>
      </c>
      <c r="E447" s="22">
        <f>SUM(E437,E438:E440,E442:E446)</f>
        <v>12.696999999999997</v>
      </c>
      <c r="F447" s="22">
        <f>SUM(F437,F438:F440,F442:F446)</f>
        <v>-51.775999999999989</v>
      </c>
      <c r="G447" s="22">
        <f t="shared" si="101"/>
        <v>256.66700000000003</v>
      </c>
      <c r="H447" s="248"/>
    </row>
    <row r="448" spans="2:8" ht="12.75">
      <c r="B448" s="3" t="s">
        <v>156</v>
      </c>
      <c r="C448" s="55"/>
      <c r="D448" s="55"/>
      <c r="E448" s="55"/>
      <c r="F448" s="55"/>
      <c r="G448" s="55"/>
      <c r="H448" s="248"/>
    </row>
    <row r="449" spans="2:8">
      <c r="B449" s="20" t="s">
        <v>107</v>
      </c>
      <c r="C449" s="17">
        <f>SUM(C432,C442)</f>
        <v>30.32</v>
      </c>
      <c r="D449" s="17">
        <f>SUM(D432,D442)</f>
        <v>42.709000000000003</v>
      </c>
      <c r="E449" s="17">
        <f>SUM(E432,E442)</f>
        <v>10.048</v>
      </c>
      <c r="F449" s="17">
        <f>SUM(F432,F442)</f>
        <v>22.064999999999998</v>
      </c>
      <c r="G449" s="17">
        <f>SUM(C449:F449)</f>
        <v>105.142</v>
      </c>
      <c r="H449" s="250"/>
    </row>
    <row r="450" spans="2:8">
      <c r="B450" s="21" t="s">
        <v>102</v>
      </c>
      <c r="C450" s="17">
        <f>+C435</f>
        <v>17.113</v>
      </c>
      <c r="D450" s="17"/>
      <c r="E450" s="17"/>
      <c r="F450" s="17"/>
      <c r="G450" s="17">
        <f>SUM(C450:F450)</f>
        <v>17.113</v>
      </c>
      <c r="H450" s="250"/>
    </row>
    <row r="451" spans="2:8">
      <c r="B451" s="21" t="s">
        <v>93</v>
      </c>
      <c r="C451" s="17"/>
      <c r="D451" s="17"/>
      <c r="E451" s="17"/>
      <c r="F451" s="17">
        <f>-'Consolidated Reconciliations'!P$14</f>
        <v>-20.193999999999999</v>
      </c>
      <c r="G451" s="17">
        <f>SUM(C451:F451)</f>
        <v>-20.193999999999999</v>
      </c>
      <c r="H451" s="250"/>
    </row>
    <row r="452" spans="2:8" ht="13.5" thickBot="1">
      <c r="B452" s="15" t="s">
        <v>142</v>
      </c>
      <c r="C452" s="25">
        <f>C447-C449-C450-C451</f>
        <v>162.20500000000004</v>
      </c>
      <c r="D452" s="25">
        <f t="shared" ref="D452" si="102">D447-D449-D450-D451</f>
        <v>43.399000000000001</v>
      </c>
      <c r="E452" s="25">
        <f t="shared" ref="E452" si="103">E447-E449-E450-E451</f>
        <v>2.6489999999999974</v>
      </c>
      <c r="F452" s="25">
        <f t="shared" ref="F452" si="104">F447-F449-F450-F451</f>
        <v>-53.646999999999977</v>
      </c>
      <c r="G452" s="25">
        <f t="shared" ref="G452" si="105">G447-G449-G450-G451</f>
        <v>154.60600000000002</v>
      </c>
      <c r="H452" s="246"/>
    </row>
    <row r="453" spans="2:8" ht="15" thickTop="1">
      <c r="C453" s="26"/>
      <c r="D453" s="26"/>
      <c r="E453" s="26"/>
      <c r="F453" s="26"/>
      <c r="G453" s="18"/>
    </row>
    <row r="454" spans="2:8">
      <c r="C454" s="26"/>
      <c r="D454" s="26"/>
      <c r="E454" s="26"/>
      <c r="F454" s="26"/>
      <c r="G454" s="18"/>
    </row>
    <row r="455" spans="2:8" ht="15.75">
      <c r="B455" s="12" t="s">
        <v>186</v>
      </c>
      <c r="C455" s="26"/>
      <c r="D455" s="26"/>
      <c r="E455" s="26"/>
      <c r="F455" s="26"/>
      <c r="G455" s="18"/>
    </row>
    <row r="456" spans="2:8" ht="15.75">
      <c r="B456" s="12"/>
      <c r="C456" s="26"/>
      <c r="D456" s="26"/>
      <c r="E456" s="26"/>
      <c r="F456" s="26"/>
      <c r="G456" s="18"/>
    </row>
    <row r="457" spans="2:8" ht="12.75">
      <c r="C457" s="13" t="s">
        <v>143</v>
      </c>
      <c r="D457" s="13"/>
      <c r="E457" s="13"/>
      <c r="F457" s="13"/>
      <c r="G457" s="13"/>
    </row>
    <row r="458" spans="2:8" ht="25.5">
      <c r="C458" s="14" t="s">
        <v>43</v>
      </c>
      <c r="D458" s="14" t="s">
        <v>135</v>
      </c>
      <c r="E458" s="14" t="s">
        <v>130</v>
      </c>
      <c r="F458" s="14" t="s">
        <v>7</v>
      </c>
      <c r="G458" s="14" t="s">
        <v>38</v>
      </c>
    </row>
    <row r="459" spans="2:8" ht="12.75">
      <c r="B459" s="15" t="s">
        <v>44</v>
      </c>
      <c r="C459" s="17">
        <f>SUM(C330,C362,C394,C427)</f>
        <v>744.04500000000007</v>
      </c>
      <c r="D459" s="17">
        <f>SUM(D330,D362,D394,D427)</f>
        <v>137.93200000000002</v>
      </c>
      <c r="E459" s="17">
        <f>SUM(E330,E362,E394,E427)</f>
        <v>9.6700000000000017</v>
      </c>
      <c r="F459" s="17">
        <f>SUM(F330,F362,F394,F427)</f>
        <v>-398.20699999999999</v>
      </c>
      <c r="G459" s="17">
        <f>SUM(C459:F459)</f>
        <v>493.44000000000005</v>
      </c>
    </row>
    <row r="460" spans="2:8" ht="12.75">
      <c r="B460" s="3" t="s">
        <v>45</v>
      </c>
      <c r="C460" s="17"/>
      <c r="D460" s="17"/>
      <c r="E460" s="17"/>
      <c r="F460" s="17"/>
      <c r="G460" s="17"/>
    </row>
    <row r="461" spans="2:8" ht="12.75">
      <c r="B461" s="19" t="s">
        <v>46</v>
      </c>
      <c r="C461" s="17">
        <f>SUM(C332,C364,C396,C429)</f>
        <v>162.99599999999998</v>
      </c>
      <c r="D461" s="17">
        <f>SUM(D332,D364,D396,D429)</f>
        <v>78.638000000000005</v>
      </c>
      <c r="E461" s="17">
        <f>SUM(E332,E364,E396,E429)</f>
        <v>47.122000000000007</v>
      </c>
      <c r="F461" s="17">
        <f>SUM(F332,F364,F396,F429)</f>
        <v>221.31900000000002</v>
      </c>
      <c r="G461" s="17">
        <f>SUM(C461:F461)</f>
        <v>510.07499999999999</v>
      </c>
    </row>
    <row r="462" spans="2:8">
      <c r="B462" s="19" t="s">
        <v>123</v>
      </c>
      <c r="C462" s="17"/>
      <c r="D462" s="17"/>
      <c r="E462" s="17"/>
      <c r="F462" s="17">
        <f>SUM(F333,F365,F397,F430)</f>
        <v>81.112000000000009</v>
      </c>
      <c r="G462" s="17">
        <f>SUM(C462:F462)</f>
        <v>81.112000000000009</v>
      </c>
    </row>
    <row r="463" spans="2:8" ht="12.75">
      <c r="B463" s="19" t="s">
        <v>47</v>
      </c>
      <c r="C463" s="17"/>
      <c r="D463" s="17"/>
      <c r="E463" s="17"/>
      <c r="F463" s="17"/>
      <c r="G463" s="17"/>
    </row>
    <row r="464" spans="2:8">
      <c r="B464" s="20" t="s">
        <v>107</v>
      </c>
      <c r="C464" s="17">
        <f>SUM(C335,C367,C399,C432)</f>
        <v>96.795999999999992</v>
      </c>
      <c r="D464" s="17">
        <f>SUM(D335,D367,D399,D432)</f>
        <v>149.685</v>
      </c>
      <c r="E464" s="17">
        <f>SUM(E335,E367,E399,E432)</f>
        <v>31.686</v>
      </c>
      <c r="F464" s="17">
        <f>SUM(F335,F367,F399,F432)</f>
        <v>39.644999999999996</v>
      </c>
      <c r="G464" s="17">
        <f t="shared" ref="G464:G465" si="106">SUM(C464:F464)</f>
        <v>317.81199999999995</v>
      </c>
    </row>
    <row r="465" spans="2:7">
      <c r="B465" s="20" t="s">
        <v>95</v>
      </c>
      <c r="C465" s="17"/>
      <c r="D465" s="17"/>
      <c r="E465" s="17"/>
      <c r="F465" s="17">
        <f>SUM(F336,F368,F400,F433)</f>
        <v>12.604000000000001</v>
      </c>
      <c r="G465" s="17">
        <f t="shared" si="106"/>
        <v>12.604000000000001</v>
      </c>
    </row>
    <row r="466" spans="2:7">
      <c r="B466" s="188" t="s">
        <v>97</v>
      </c>
      <c r="C466" s="17"/>
      <c r="D466" s="17"/>
      <c r="E466" s="17"/>
      <c r="F466" s="17">
        <f>SUM(F337,F369,F401,F434)</f>
        <v>0</v>
      </c>
      <c r="G466" s="17">
        <f>SUM(C466:F466)</f>
        <v>0</v>
      </c>
    </row>
    <row r="467" spans="2:7">
      <c r="B467" s="21" t="s">
        <v>102</v>
      </c>
      <c r="C467" s="17">
        <f>SUM(C338,C370,C402,C435)</f>
        <v>67.411000000000001</v>
      </c>
      <c r="D467" s="17"/>
      <c r="E467" s="17"/>
      <c r="F467" s="17"/>
      <c r="G467" s="17">
        <f>SUM(C467:F467)</f>
        <v>67.411000000000001</v>
      </c>
    </row>
    <row r="468" spans="2:7" ht="12.75">
      <c r="B468" s="20" t="s">
        <v>19</v>
      </c>
      <c r="C468" s="17"/>
      <c r="D468" s="17"/>
      <c r="E468" s="17"/>
      <c r="F468" s="17">
        <f>SUM(F339,F371,F403,F436)</f>
        <v>17.731999999999999</v>
      </c>
      <c r="G468" s="17">
        <f t="shared" ref="G468:G472" si="107">SUM(C468:F468)</f>
        <v>17.731999999999999</v>
      </c>
    </row>
    <row r="469" spans="2:7" ht="12.75">
      <c r="B469" s="15" t="s">
        <v>32</v>
      </c>
      <c r="C469" s="22">
        <f>SUM(C459,C461:C462,C464:C468)</f>
        <v>1071.248</v>
      </c>
      <c r="D469" s="22">
        <f>SUM(D459,D461:D462,D464:D468)</f>
        <v>366.255</v>
      </c>
      <c r="E469" s="22">
        <f>SUM(E459,E461:E462,E464:E468)</f>
        <v>88.478000000000009</v>
      </c>
      <c r="F469" s="22">
        <f>SUM(F459,F461:F462,F464:F468)</f>
        <v>-25.794999999999973</v>
      </c>
      <c r="G469" s="22">
        <f t="shared" si="107"/>
        <v>1500.1860000000001</v>
      </c>
    </row>
    <row r="470" spans="2:7" ht="12.75">
      <c r="B470" s="24" t="s">
        <v>46</v>
      </c>
      <c r="C470" s="17">
        <f>-C461</f>
        <v>-162.99599999999998</v>
      </c>
      <c r="D470" s="17">
        <f>-D461</f>
        <v>-78.638000000000005</v>
      </c>
      <c r="E470" s="17">
        <f>-E461</f>
        <v>-47.122000000000007</v>
      </c>
      <c r="F470" s="17">
        <f>-F461</f>
        <v>-221.31900000000002</v>
      </c>
      <c r="G470" s="17">
        <f t="shared" si="107"/>
        <v>-510.07499999999999</v>
      </c>
    </row>
    <row r="471" spans="2:7" ht="12.75">
      <c r="B471" s="24" t="s">
        <v>48</v>
      </c>
      <c r="C471" s="17">
        <f>SUM(C342,C374,C406,C439)</f>
        <v>2.58</v>
      </c>
      <c r="D471" s="17"/>
      <c r="E471" s="17"/>
      <c r="F471" s="17"/>
      <c r="G471" s="17">
        <f t="shared" si="107"/>
        <v>2.58</v>
      </c>
    </row>
    <row r="472" spans="2:7">
      <c r="B472" s="24" t="s">
        <v>105</v>
      </c>
      <c r="C472" s="17">
        <f>SUM(C343,C375,C407,C440)</f>
        <v>0</v>
      </c>
      <c r="D472" s="17"/>
      <c r="E472" s="17"/>
      <c r="F472" s="17"/>
      <c r="G472" s="17">
        <f t="shared" si="107"/>
        <v>0</v>
      </c>
    </row>
    <row r="473" spans="2:7" ht="12.75">
      <c r="B473" s="24" t="s">
        <v>49</v>
      </c>
      <c r="C473" s="17"/>
      <c r="D473" s="17"/>
      <c r="E473" s="17"/>
      <c r="F473" s="17"/>
      <c r="G473" s="17"/>
    </row>
    <row r="474" spans="2:7">
      <c r="B474" s="19" t="s">
        <v>107</v>
      </c>
      <c r="C474" s="17">
        <f>SUM(C345,C377,C409,C442)</f>
        <v>12.782999999999999</v>
      </c>
      <c r="D474" s="17">
        <f>SUM(D345,D377,D409,D442)</f>
        <v>8.82</v>
      </c>
      <c r="E474" s="17">
        <f>SUM(E345,E377,E409,E442)</f>
        <v>1.4279999999999999</v>
      </c>
      <c r="F474" s="17">
        <f>SUM(F345,F377,F409,F442)</f>
        <v>60.027999999999999</v>
      </c>
      <c r="G474" s="17">
        <f t="shared" ref="G474:G475" si="108">SUM(C474:F474)</f>
        <v>83.058999999999997</v>
      </c>
    </row>
    <row r="475" spans="2:7">
      <c r="B475" s="19" t="s">
        <v>95</v>
      </c>
      <c r="C475" s="17"/>
      <c r="D475" s="17"/>
      <c r="E475" s="17"/>
      <c r="F475" s="17">
        <f>SUM(F346,F378,F410,F443)</f>
        <v>11.370999999999999</v>
      </c>
      <c r="G475" s="17">
        <f t="shared" si="108"/>
        <v>11.370999999999999</v>
      </c>
    </row>
    <row r="476" spans="2:7">
      <c r="B476" s="19" t="s">
        <v>96</v>
      </c>
      <c r="C476" s="17"/>
      <c r="D476" s="17"/>
      <c r="E476" s="17"/>
      <c r="F476" s="17">
        <f>SUM(F347,F379,F411,F444)</f>
        <v>0</v>
      </c>
      <c r="G476" s="17">
        <f>SUM(C476:F476)</f>
        <v>0</v>
      </c>
    </row>
    <row r="477" spans="2:7">
      <c r="B477" s="187" t="s">
        <v>97</v>
      </c>
      <c r="C477" s="17"/>
      <c r="D477" s="17"/>
      <c r="E477" s="17"/>
      <c r="F477" s="17">
        <f>SUM(F348,F380,F412,F445)</f>
        <v>-35.506999999999998</v>
      </c>
      <c r="G477" s="17">
        <f>SUM(C477:F477)</f>
        <v>-35.506999999999998</v>
      </c>
    </row>
    <row r="478" spans="2:7" ht="12.75">
      <c r="B478" s="19" t="s">
        <v>19</v>
      </c>
      <c r="C478" s="17"/>
      <c r="D478" s="17"/>
      <c r="E478" s="17"/>
      <c r="F478" s="17">
        <f>SUM(F349,F381,F413,F446)</f>
        <v>26.957000000000001</v>
      </c>
      <c r="G478" s="17">
        <f t="shared" ref="G478:G479" si="109">SUM(C478:F478)</f>
        <v>26.957000000000001</v>
      </c>
    </row>
    <row r="479" spans="2:7" ht="12.75">
      <c r="B479" s="15" t="s">
        <v>2</v>
      </c>
      <c r="C479" s="22">
        <f>SUM(C469,C470:C472,C474:C478)</f>
        <v>923.61500000000012</v>
      </c>
      <c r="D479" s="22">
        <f>SUM(D469,D470:D472,D474:D478)</f>
        <v>296.43699999999995</v>
      </c>
      <c r="E479" s="22">
        <f>SUM(E469,E470:E472,E474:E478)</f>
        <v>42.783999999999999</v>
      </c>
      <c r="F479" s="22">
        <f>SUM(F469,F470:F472,F474:F478)</f>
        <v>-184.26499999999999</v>
      </c>
      <c r="G479" s="22">
        <f t="shared" si="109"/>
        <v>1078.5710000000004</v>
      </c>
    </row>
    <row r="480" spans="2:7" ht="12.75">
      <c r="B480" s="3" t="s">
        <v>156</v>
      </c>
      <c r="C480" s="55"/>
      <c r="D480" s="55"/>
      <c r="E480" s="55"/>
      <c r="F480" s="55"/>
      <c r="G480" s="55"/>
    </row>
    <row r="481" spans="2:7">
      <c r="B481" s="20" t="s">
        <v>107</v>
      </c>
      <c r="C481" s="17">
        <f>SUM(C352,C384,C416,C449)</f>
        <v>109.57900000000001</v>
      </c>
      <c r="D481" s="17">
        <f>SUM(D352,D384,D416,D449)</f>
        <v>158.505</v>
      </c>
      <c r="E481" s="17">
        <f>SUM(E352,E384,E416,E449)</f>
        <v>33.113999999999997</v>
      </c>
      <c r="F481" s="17">
        <f>SUM(F352,F384,F416,F449)</f>
        <v>99.672999999999988</v>
      </c>
      <c r="G481" s="17">
        <f>SUM(C481:F481)</f>
        <v>400.87099999999998</v>
      </c>
    </row>
    <row r="482" spans="2:7">
      <c r="B482" s="21" t="s">
        <v>102</v>
      </c>
      <c r="C482" s="17">
        <f>SUM(C353,C385,C417,C450)</f>
        <v>67.411000000000001</v>
      </c>
      <c r="D482" s="17"/>
      <c r="E482" s="17"/>
      <c r="F482" s="17"/>
      <c r="G482" s="17">
        <f>SUM(C482:F482)</f>
        <v>67.411000000000001</v>
      </c>
    </row>
    <row r="483" spans="2:7">
      <c r="B483" s="21" t="s">
        <v>93</v>
      </c>
      <c r="C483" s="17"/>
      <c r="D483" s="17"/>
      <c r="E483" s="17"/>
      <c r="F483" s="17">
        <f>SUM(F354,F386,F418,F451)</f>
        <v>-95.86</v>
      </c>
      <c r="G483" s="17">
        <f>SUM(C483:F483)</f>
        <v>-95.86</v>
      </c>
    </row>
    <row r="484" spans="2:7" ht="13.5" thickBot="1">
      <c r="B484" s="15" t="s">
        <v>142</v>
      </c>
      <c r="C484" s="25">
        <f>C479-C481-C482-C483</f>
        <v>746.625</v>
      </c>
      <c r="D484" s="25">
        <f t="shared" ref="D484" si="110">D479-D481-D482-D483</f>
        <v>137.93199999999996</v>
      </c>
      <c r="E484" s="25">
        <f t="shared" ref="E484" si="111">E479-E481-E482-E483</f>
        <v>9.6700000000000017</v>
      </c>
      <c r="F484" s="25">
        <f t="shared" ref="F484" si="112">F479-F481-F482-F483</f>
        <v>-188.07799999999997</v>
      </c>
      <c r="G484" s="25">
        <f t="shared" ref="G484" si="113">G479-G481-G482-G483</f>
        <v>706.14900000000046</v>
      </c>
    </row>
    <row r="485" spans="2:7" ht="15" thickTop="1"/>
    <row r="487" spans="2:7" ht="15.75">
      <c r="B487" s="12" t="s">
        <v>187</v>
      </c>
      <c r="C487" s="26"/>
      <c r="D487" s="26"/>
      <c r="E487" s="26"/>
      <c r="F487" s="26"/>
      <c r="G487" s="18"/>
    </row>
    <row r="488" spans="2:7" ht="15.75">
      <c r="B488" s="12"/>
      <c r="C488" s="26"/>
      <c r="D488" s="26"/>
      <c r="E488" s="26"/>
      <c r="F488" s="26"/>
      <c r="G488" s="18"/>
    </row>
    <row r="489" spans="2:7" ht="12.75">
      <c r="C489" s="13" t="s">
        <v>164</v>
      </c>
      <c r="D489" s="13"/>
      <c r="E489" s="13"/>
      <c r="F489" s="13"/>
      <c r="G489" s="13"/>
    </row>
    <row r="490" spans="2:7" ht="25.5">
      <c r="C490" s="14" t="s">
        <v>43</v>
      </c>
      <c r="D490" s="14" t="s">
        <v>135</v>
      </c>
      <c r="E490" s="14" t="s">
        <v>130</v>
      </c>
      <c r="F490" s="14" t="s">
        <v>7</v>
      </c>
      <c r="G490" s="14" t="s">
        <v>38</v>
      </c>
    </row>
    <row r="491" spans="2:7" ht="12.75">
      <c r="B491" s="15" t="s">
        <v>44</v>
      </c>
      <c r="C491" s="226">
        <v>210.67400000000001</v>
      </c>
      <c r="D491" s="226">
        <v>30.712</v>
      </c>
      <c r="E491" s="226">
        <v>2.137</v>
      </c>
      <c r="F491" s="226">
        <v>-78.122</v>
      </c>
      <c r="G491" s="227">
        <f>SUM(C491:F491)</f>
        <v>165.40100000000001</v>
      </c>
    </row>
    <row r="492" spans="2:7" ht="12.75">
      <c r="B492" s="3" t="s">
        <v>45</v>
      </c>
      <c r="C492" s="226" t="s">
        <v>138</v>
      </c>
      <c r="D492" s="226" t="s">
        <v>138</v>
      </c>
      <c r="E492" s="226" t="s">
        <v>138</v>
      </c>
      <c r="F492" s="226" t="s">
        <v>138</v>
      </c>
      <c r="G492" s="227"/>
    </row>
    <row r="493" spans="2:7" ht="12.75">
      <c r="B493" s="19" t="s">
        <v>46</v>
      </c>
      <c r="C493" s="226">
        <v>40.505000000000003</v>
      </c>
      <c r="D493" s="226">
        <v>18.216999999999999</v>
      </c>
      <c r="E493" s="226">
        <v>9.4160000000000004</v>
      </c>
      <c r="F493" s="226">
        <v>61.972999999999999</v>
      </c>
      <c r="G493" s="227">
        <f>SUM(C493:F493)</f>
        <v>130.11099999999999</v>
      </c>
    </row>
    <row r="494" spans="2:7">
      <c r="B494" s="19" t="s">
        <v>123</v>
      </c>
      <c r="C494" s="226" t="s">
        <v>138</v>
      </c>
      <c r="D494" s="226" t="s">
        <v>138</v>
      </c>
      <c r="E494" s="226" t="s">
        <v>138</v>
      </c>
      <c r="F494" s="226">
        <v>0</v>
      </c>
      <c r="G494" s="227">
        <f>SUM(C494:F494)</f>
        <v>0</v>
      </c>
    </row>
    <row r="495" spans="2:7" ht="12.75">
      <c r="B495" s="19" t="s">
        <v>47</v>
      </c>
      <c r="C495" s="226" t="s">
        <v>138</v>
      </c>
      <c r="D495" s="226" t="s">
        <v>138</v>
      </c>
      <c r="E495" s="226" t="s">
        <v>138</v>
      </c>
      <c r="F495" s="226" t="s">
        <v>138</v>
      </c>
      <c r="G495" s="227"/>
    </row>
    <row r="496" spans="2:7">
      <c r="B496" s="20" t="s">
        <v>107</v>
      </c>
      <c r="C496" s="226">
        <v>27.382000000000001</v>
      </c>
      <c r="D496" s="226">
        <v>40.835000000000001</v>
      </c>
      <c r="E496" s="226">
        <v>8.69</v>
      </c>
      <c r="F496" s="226">
        <v>7.0190000000000001</v>
      </c>
      <c r="G496" s="227">
        <f t="shared" ref="G496:G497" si="114">SUM(C496:F496)</f>
        <v>83.926000000000002</v>
      </c>
    </row>
    <row r="497" spans="2:7">
      <c r="B497" s="20" t="s">
        <v>95</v>
      </c>
      <c r="C497" s="226" t="s">
        <v>138</v>
      </c>
      <c r="D497" s="226" t="s">
        <v>138</v>
      </c>
      <c r="E497" s="226" t="s">
        <v>138</v>
      </c>
      <c r="F497" s="226">
        <v>0</v>
      </c>
      <c r="G497" s="227">
        <f t="shared" si="114"/>
        <v>0</v>
      </c>
    </row>
    <row r="498" spans="2:7">
      <c r="B498" s="188" t="s">
        <v>97</v>
      </c>
      <c r="C498" s="226" t="s">
        <v>138</v>
      </c>
      <c r="D498" s="226" t="s">
        <v>138</v>
      </c>
      <c r="E498" s="226" t="s">
        <v>138</v>
      </c>
      <c r="F498" s="226">
        <v>0</v>
      </c>
      <c r="G498" s="227">
        <f>SUM(C498:F498)</f>
        <v>0</v>
      </c>
    </row>
    <row r="499" spans="2:7">
      <c r="B499" s="21" t="s">
        <v>102</v>
      </c>
      <c r="C499" s="226">
        <v>19.456</v>
      </c>
      <c r="D499" s="226" t="s">
        <v>138</v>
      </c>
      <c r="E499" s="226" t="s">
        <v>138</v>
      </c>
      <c r="F499" s="226" t="s">
        <v>138</v>
      </c>
      <c r="G499" s="227">
        <f>SUM(C499:F499)</f>
        <v>19.456</v>
      </c>
    </row>
    <row r="500" spans="2:7" ht="12.75">
      <c r="B500" s="20" t="s">
        <v>19</v>
      </c>
      <c r="C500" s="226" t="s">
        <v>138</v>
      </c>
      <c r="D500" s="226" t="s">
        <v>138</v>
      </c>
      <c r="E500" s="226" t="s">
        <v>138</v>
      </c>
      <c r="F500" s="226">
        <v>5.6859999999999999</v>
      </c>
      <c r="G500" s="227">
        <f t="shared" ref="G500:G504" si="115">SUM(C500:F500)</f>
        <v>5.6859999999999999</v>
      </c>
    </row>
    <row r="501" spans="2:7" ht="12.75">
      <c r="B501" s="15" t="s">
        <v>32</v>
      </c>
      <c r="C501" s="228">
        <f>SUM(C491,C493:C494,C496:C500)</f>
        <v>298.017</v>
      </c>
      <c r="D501" s="228">
        <f>SUM(D491,D493:D494,D496:D500)</f>
        <v>89.76400000000001</v>
      </c>
      <c r="E501" s="228">
        <f>SUM(E491,E493:E494,E496:E500)</f>
        <v>20.243000000000002</v>
      </c>
      <c r="F501" s="228">
        <f>SUM(F491,F493:F494,F496:F500)</f>
        <v>-3.4440000000000008</v>
      </c>
      <c r="G501" s="228">
        <f t="shared" si="115"/>
        <v>404.58</v>
      </c>
    </row>
    <row r="502" spans="2:7" ht="12.75">
      <c r="B502" s="24" t="s">
        <v>46</v>
      </c>
      <c r="C502" s="227">
        <f>-C493</f>
        <v>-40.505000000000003</v>
      </c>
      <c r="D502" s="227">
        <f>-D493</f>
        <v>-18.216999999999999</v>
      </c>
      <c r="E502" s="227">
        <f>-E493</f>
        <v>-9.4160000000000004</v>
      </c>
      <c r="F502" s="227">
        <f>-F493</f>
        <v>-61.972999999999999</v>
      </c>
      <c r="G502" s="227">
        <f t="shared" si="115"/>
        <v>-130.11099999999999</v>
      </c>
    </row>
    <row r="503" spans="2:7" ht="12.75">
      <c r="B503" s="24" t="s">
        <v>48</v>
      </c>
      <c r="C503" s="226">
        <v>1.171</v>
      </c>
      <c r="D503" s="226" t="s">
        <v>138</v>
      </c>
      <c r="E503" s="226" t="s">
        <v>138</v>
      </c>
      <c r="F503" s="226" t="s">
        <v>138</v>
      </c>
      <c r="G503" s="227">
        <f t="shared" si="115"/>
        <v>1.171</v>
      </c>
    </row>
    <row r="504" spans="2:7">
      <c r="B504" s="24" t="s">
        <v>105</v>
      </c>
      <c r="C504" s="226" t="s">
        <v>138</v>
      </c>
      <c r="D504" s="226" t="s">
        <v>138</v>
      </c>
      <c r="E504" s="226" t="s">
        <v>138</v>
      </c>
      <c r="F504" s="226">
        <v>0</v>
      </c>
      <c r="G504" s="227">
        <f t="shared" si="115"/>
        <v>0</v>
      </c>
    </row>
    <row r="505" spans="2:7" ht="12.75">
      <c r="B505" s="24" t="s">
        <v>49</v>
      </c>
      <c r="C505" s="226" t="s">
        <v>138</v>
      </c>
      <c r="D505" s="226" t="s">
        <v>138</v>
      </c>
      <c r="E505" s="226" t="s">
        <v>138</v>
      </c>
      <c r="F505" s="226" t="s">
        <v>138</v>
      </c>
      <c r="G505" s="227"/>
    </row>
    <row r="506" spans="2:7">
      <c r="B506" s="19" t="s">
        <v>107</v>
      </c>
      <c r="C506" s="226">
        <v>2.9049999999999998</v>
      </c>
      <c r="D506" s="226">
        <v>2.8719999999999999</v>
      </c>
      <c r="E506" s="226">
        <v>0.93200000000000005</v>
      </c>
      <c r="F506" s="226">
        <v>11.241</v>
      </c>
      <c r="G506" s="227">
        <f t="shared" ref="G506:G507" si="116">SUM(C506:F506)</f>
        <v>17.95</v>
      </c>
    </row>
    <row r="507" spans="2:7">
      <c r="B507" s="19" t="s">
        <v>95</v>
      </c>
      <c r="C507" s="226" t="s">
        <v>138</v>
      </c>
      <c r="D507" s="226" t="s">
        <v>138</v>
      </c>
      <c r="E507" s="226" t="s">
        <v>138</v>
      </c>
      <c r="F507" s="226">
        <v>0</v>
      </c>
      <c r="G507" s="227">
        <f t="shared" si="116"/>
        <v>0</v>
      </c>
    </row>
    <row r="508" spans="2:7">
      <c r="B508" s="19" t="s">
        <v>96</v>
      </c>
      <c r="C508" s="226" t="s">
        <v>138</v>
      </c>
      <c r="D508" s="226" t="s">
        <v>138</v>
      </c>
      <c r="E508" s="226" t="s">
        <v>138</v>
      </c>
      <c r="F508" s="226">
        <v>0</v>
      </c>
      <c r="G508" s="227">
        <f>SUM(C508:F508)</f>
        <v>0</v>
      </c>
    </row>
    <row r="509" spans="2:7">
      <c r="B509" s="187" t="s">
        <v>97</v>
      </c>
      <c r="C509" s="226" t="s">
        <v>138</v>
      </c>
      <c r="D509" s="226" t="s">
        <v>138</v>
      </c>
      <c r="E509" s="226" t="s">
        <v>138</v>
      </c>
      <c r="F509" s="226">
        <v>0.82799999999999996</v>
      </c>
      <c r="G509" s="227">
        <f>SUM(C509:F509)</f>
        <v>0.82799999999999996</v>
      </c>
    </row>
    <row r="510" spans="2:7" ht="12.75">
      <c r="B510" s="19" t="s">
        <v>19</v>
      </c>
      <c r="C510" s="226" t="s">
        <v>138</v>
      </c>
      <c r="D510" s="226" t="s">
        <v>138</v>
      </c>
      <c r="E510" s="226" t="s">
        <v>138</v>
      </c>
      <c r="F510" s="226">
        <v>6.92</v>
      </c>
      <c r="G510" s="227">
        <f t="shared" ref="G510:G511" si="117">SUM(C510:F510)</f>
        <v>6.92</v>
      </c>
    </row>
    <row r="511" spans="2:7" ht="12.75">
      <c r="B511" s="15" t="s">
        <v>2</v>
      </c>
      <c r="C511" s="22">
        <f>SUM(C501,C502:C504,C506:C510)</f>
        <v>261.58799999999997</v>
      </c>
      <c r="D511" s="22">
        <f>SUM(D501,D502:D504,D506:D510)</f>
        <v>74.419000000000011</v>
      </c>
      <c r="E511" s="22">
        <f>SUM(E501,E502:E504,E506:E510)</f>
        <v>11.759000000000002</v>
      </c>
      <c r="F511" s="22">
        <f>SUM(F501,F502:F504,F506:F510)</f>
        <v>-46.427999999999997</v>
      </c>
      <c r="G511" s="22">
        <f t="shared" si="117"/>
        <v>301.33799999999997</v>
      </c>
    </row>
    <row r="512" spans="2:7" ht="12.75">
      <c r="B512" s="3" t="s">
        <v>156</v>
      </c>
      <c r="C512" s="55"/>
      <c r="D512" s="55"/>
      <c r="E512" s="55"/>
      <c r="F512" s="55"/>
      <c r="G512" s="55"/>
    </row>
    <row r="513" spans="2:7">
      <c r="B513" s="20" t="s">
        <v>107</v>
      </c>
      <c r="C513" s="17">
        <f>SUM(C496,C506)</f>
        <v>30.287000000000003</v>
      </c>
      <c r="D513" s="17">
        <f>SUM(D496,D506)</f>
        <v>43.707000000000001</v>
      </c>
      <c r="E513" s="17">
        <f>SUM(E496,E506)</f>
        <v>9.6219999999999999</v>
      </c>
      <c r="F513" s="17">
        <f>SUM(F496,F506)</f>
        <v>18.259999999999998</v>
      </c>
      <c r="G513" s="17">
        <f>SUM(C513:F513)</f>
        <v>101.876</v>
      </c>
    </row>
    <row r="514" spans="2:7">
      <c r="B514" s="21" t="s">
        <v>102</v>
      </c>
      <c r="C514" s="17">
        <f>+C499</f>
        <v>19.456</v>
      </c>
      <c r="D514" s="17"/>
      <c r="E514" s="17"/>
      <c r="F514" s="17"/>
      <c r="G514" s="17">
        <f>SUM(C514:F514)</f>
        <v>19.456</v>
      </c>
    </row>
    <row r="515" spans="2:7">
      <c r="B515" s="21" t="s">
        <v>93</v>
      </c>
      <c r="C515" s="17"/>
      <c r="D515" s="17"/>
      <c r="E515" s="17"/>
      <c r="F515" s="17">
        <f>-'Consolidated Reconciliations'!R14</f>
        <v>-17.59</v>
      </c>
      <c r="G515" s="17">
        <f>SUM(C515:F515)</f>
        <v>-17.59</v>
      </c>
    </row>
    <row r="516" spans="2:7" ht="13.5" thickBot="1">
      <c r="B516" s="15" t="s">
        <v>142</v>
      </c>
      <c r="C516" s="25">
        <f>C511-C513-C514-C515</f>
        <v>211.84499999999997</v>
      </c>
      <c r="D516" s="25">
        <f t="shared" ref="D516:G516" si="118">D511-D513-D514-D515</f>
        <v>30.71200000000001</v>
      </c>
      <c r="E516" s="25">
        <f t="shared" si="118"/>
        <v>2.1370000000000022</v>
      </c>
      <c r="F516" s="25">
        <f t="shared" si="118"/>
        <v>-47.097999999999985</v>
      </c>
      <c r="G516" s="25">
        <f t="shared" si="118"/>
        <v>197.59599999999998</v>
      </c>
    </row>
    <row r="517" spans="2:7" ht="15" thickTop="1"/>
    <row r="519" spans="2:7" ht="15.75">
      <c r="B519" s="12" t="s">
        <v>191</v>
      </c>
      <c r="C519" s="26"/>
      <c r="D519" s="26"/>
      <c r="E519" s="26"/>
      <c r="F519" s="26"/>
      <c r="G519" s="18"/>
    </row>
    <row r="520" spans="2:7" ht="15.75">
      <c r="B520" s="12"/>
      <c r="C520" s="26"/>
      <c r="D520" s="26"/>
      <c r="E520" s="26"/>
      <c r="F520" s="26"/>
      <c r="G520" s="18"/>
    </row>
    <row r="521" spans="2:7" ht="12.75">
      <c r="C521" s="13" t="s">
        <v>190</v>
      </c>
      <c r="D521" s="13"/>
      <c r="E521" s="13"/>
      <c r="F521" s="13"/>
      <c r="G521" s="13"/>
    </row>
    <row r="522" spans="2:7" ht="25.5">
      <c r="C522" s="14" t="s">
        <v>43</v>
      </c>
      <c r="D522" s="14" t="s">
        <v>135</v>
      </c>
      <c r="E522" s="14" t="s">
        <v>130</v>
      </c>
      <c r="F522" s="14" t="s">
        <v>7</v>
      </c>
      <c r="G522" s="14" t="s">
        <v>38</v>
      </c>
    </row>
    <row r="523" spans="2:7" ht="12.75">
      <c r="B523" s="15" t="s">
        <v>44</v>
      </c>
      <c r="C523" s="226">
        <v>195.05199999999999</v>
      </c>
      <c r="D523" s="226">
        <v>22.812999999999999</v>
      </c>
      <c r="E523" s="226">
        <v>1.964</v>
      </c>
      <c r="F523" s="226">
        <v>-80.995999999999995</v>
      </c>
      <c r="G523" s="227">
        <f>SUM(C523:F523)</f>
        <v>138.83299999999997</v>
      </c>
    </row>
    <row r="524" spans="2:7" ht="12.75">
      <c r="B524" s="3" t="s">
        <v>45</v>
      </c>
      <c r="C524" s="226" t="s">
        <v>138</v>
      </c>
      <c r="D524" s="226" t="s">
        <v>138</v>
      </c>
      <c r="E524" s="226" t="s">
        <v>138</v>
      </c>
      <c r="F524" s="226" t="s">
        <v>138</v>
      </c>
      <c r="G524" s="227"/>
    </row>
    <row r="525" spans="2:7" ht="12.75">
      <c r="B525" s="19" t="s">
        <v>46</v>
      </c>
      <c r="C525" s="226">
        <v>35.466999999999999</v>
      </c>
      <c r="D525" s="226">
        <v>18.568000000000001</v>
      </c>
      <c r="E525" s="226">
        <v>8.0429999999999993</v>
      </c>
      <c r="F525" s="226">
        <v>61.706000000000003</v>
      </c>
      <c r="G525" s="227">
        <f>SUM(C525:F525)</f>
        <v>123.78399999999999</v>
      </c>
    </row>
    <row r="526" spans="2:7">
      <c r="B526" s="19" t="s">
        <v>123</v>
      </c>
      <c r="C526" s="226" t="s">
        <v>138</v>
      </c>
      <c r="D526" s="226" t="s">
        <v>138</v>
      </c>
      <c r="E526" s="226" t="s">
        <v>138</v>
      </c>
      <c r="F526" s="226">
        <v>0</v>
      </c>
      <c r="G526" s="227">
        <f>SUM(C526:F526)</f>
        <v>0</v>
      </c>
    </row>
    <row r="527" spans="2:7" ht="12.75">
      <c r="B527" s="19" t="s">
        <v>47</v>
      </c>
      <c r="C527" s="226" t="s">
        <v>138</v>
      </c>
      <c r="D527" s="226" t="s">
        <v>138</v>
      </c>
      <c r="E527" s="226" t="s">
        <v>138</v>
      </c>
      <c r="F527" s="226" t="s">
        <v>138</v>
      </c>
      <c r="G527" s="227"/>
    </row>
    <row r="528" spans="2:7">
      <c r="B528" s="20" t="s">
        <v>107</v>
      </c>
      <c r="C528" s="226">
        <v>25.56</v>
      </c>
      <c r="D528" s="226">
        <v>42.878999999999998</v>
      </c>
      <c r="E528" s="226">
        <v>8.6460000000000008</v>
      </c>
      <c r="F528" s="226">
        <v>7.9279999999999999</v>
      </c>
      <c r="G528" s="227">
        <f t="shared" ref="G528:G529" si="119">SUM(C528:F528)</f>
        <v>85.012999999999991</v>
      </c>
    </row>
    <row r="529" spans="2:7">
      <c r="B529" s="20" t="s">
        <v>95</v>
      </c>
      <c r="C529" s="226" t="s">
        <v>138</v>
      </c>
      <c r="D529" s="226" t="s">
        <v>138</v>
      </c>
      <c r="E529" s="226" t="s">
        <v>138</v>
      </c>
      <c r="F529" s="226">
        <v>0</v>
      </c>
      <c r="G529" s="227">
        <f t="shared" si="119"/>
        <v>0</v>
      </c>
    </row>
    <row r="530" spans="2:7">
      <c r="B530" s="188" t="s">
        <v>97</v>
      </c>
      <c r="C530" s="226" t="s">
        <v>138</v>
      </c>
      <c r="D530" s="226" t="s">
        <v>138</v>
      </c>
      <c r="E530" s="226" t="s">
        <v>138</v>
      </c>
      <c r="F530" s="226">
        <v>0</v>
      </c>
      <c r="G530" s="227">
        <f>SUM(C530:F530)</f>
        <v>0</v>
      </c>
    </row>
    <row r="531" spans="2:7">
      <c r="B531" s="21" t="s">
        <v>102</v>
      </c>
      <c r="C531" s="226">
        <v>19.661000000000001</v>
      </c>
      <c r="D531" s="226" t="s">
        <v>138</v>
      </c>
      <c r="E531" s="226" t="s">
        <v>138</v>
      </c>
      <c r="F531" s="226" t="s">
        <v>138</v>
      </c>
      <c r="G531" s="227">
        <f>SUM(C531:F531)</f>
        <v>19.661000000000001</v>
      </c>
    </row>
    <row r="532" spans="2:7" ht="12.75">
      <c r="B532" s="20" t="s">
        <v>19</v>
      </c>
      <c r="C532" s="226" t="s">
        <v>138</v>
      </c>
      <c r="D532" s="226" t="s">
        <v>138</v>
      </c>
      <c r="E532" s="226" t="s">
        <v>138</v>
      </c>
      <c r="F532" s="226">
        <v>6.3869999999999996</v>
      </c>
      <c r="G532" s="227">
        <f t="shared" ref="G532:G536" si="120">SUM(C532:F532)</f>
        <v>6.3869999999999996</v>
      </c>
    </row>
    <row r="533" spans="2:7" ht="12.75">
      <c r="B533" s="15" t="s">
        <v>32</v>
      </c>
      <c r="C533" s="228">
        <f>SUM(C523,C525:C526,C528:C532)</f>
        <v>275.74</v>
      </c>
      <c r="D533" s="228">
        <f>SUM(D523,D525:D526,D528:D532)</f>
        <v>84.259999999999991</v>
      </c>
      <c r="E533" s="228">
        <f>SUM(E523,E525:E526,E528:E532)</f>
        <v>18.652999999999999</v>
      </c>
      <c r="F533" s="228">
        <f>SUM(F523,F525:F526,F528:F532)</f>
        <v>-4.9749999999999917</v>
      </c>
      <c r="G533" s="228">
        <f t="shared" si="120"/>
        <v>373.67800000000005</v>
      </c>
    </row>
    <row r="534" spans="2:7" ht="12.75">
      <c r="B534" s="24" t="s">
        <v>46</v>
      </c>
      <c r="C534" s="227">
        <f>-C525</f>
        <v>-35.466999999999999</v>
      </c>
      <c r="D534" s="227">
        <f>-D525</f>
        <v>-18.568000000000001</v>
      </c>
      <c r="E534" s="227">
        <f>-E525</f>
        <v>-8.0429999999999993</v>
      </c>
      <c r="F534" s="227">
        <f>-F525</f>
        <v>-61.706000000000003</v>
      </c>
      <c r="G534" s="227">
        <f t="shared" si="120"/>
        <v>-123.78399999999999</v>
      </c>
    </row>
    <row r="535" spans="2:7" ht="12.75">
      <c r="B535" s="24" t="s">
        <v>48</v>
      </c>
      <c r="C535" s="226">
        <v>0.95099999999999996</v>
      </c>
      <c r="D535" s="226" t="s">
        <v>138</v>
      </c>
      <c r="E535" s="226" t="s">
        <v>138</v>
      </c>
      <c r="F535" s="226" t="s">
        <v>138</v>
      </c>
      <c r="G535" s="227">
        <f t="shared" si="120"/>
        <v>0.95099999999999996</v>
      </c>
    </row>
    <row r="536" spans="2:7">
      <c r="B536" s="24" t="s">
        <v>105</v>
      </c>
      <c r="C536" s="226" t="s">
        <v>138</v>
      </c>
      <c r="D536" s="226" t="s">
        <v>138</v>
      </c>
      <c r="E536" s="226" t="s">
        <v>138</v>
      </c>
      <c r="F536" s="226">
        <v>0</v>
      </c>
      <c r="G536" s="227">
        <f t="shared" si="120"/>
        <v>0</v>
      </c>
    </row>
    <row r="537" spans="2:7" ht="12.75">
      <c r="B537" s="24" t="s">
        <v>49</v>
      </c>
      <c r="C537" s="226" t="s">
        <v>138</v>
      </c>
      <c r="D537" s="226" t="s">
        <v>138</v>
      </c>
      <c r="E537" s="226" t="s">
        <v>138</v>
      </c>
      <c r="F537" s="226" t="s">
        <v>138</v>
      </c>
      <c r="G537" s="227"/>
    </row>
    <row r="538" spans="2:7">
      <c r="B538" s="19" t="s">
        <v>107</v>
      </c>
      <c r="C538" s="226">
        <v>2.875</v>
      </c>
      <c r="D538" s="226">
        <v>3.4239999999999999</v>
      </c>
      <c r="E538" s="226">
        <v>0.34399999999999997</v>
      </c>
      <c r="F538" s="226">
        <v>11.287000000000001</v>
      </c>
      <c r="G538" s="227">
        <f t="shared" ref="G538:G539" si="121">SUM(C538:F538)</f>
        <v>17.93</v>
      </c>
    </row>
    <row r="539" spans="2:7">
      <c r="B539" s="19" t="s">
        <v>95</v>
      </c>
      <c r="C539" s="226" t="s">
        <v>138</v>
      </c>
      <c r="D539" s="226" t="s">
        <v>138</v>
      </c>
      <c r="E539" s="226" t="s">
        <v>138</v>
      </c>
      <c r="F539" s="226">
        <v>0</v>
      </c>
      <c r="G539" s="227">
        <f t="shared" si="121"/>
        <v>0</v>
      </c>
    </row>
    <row r="540" spans="2:7">
      <c r="B540" s="19" t="s">
        <v>96</v>
      </c>
      <c r="C540" s="226" t="s">
        <v>138</v>
      </c>
      <c r="D540" s="226" t="s">
        <v>138</v>
      </c>
      <c r="E540" s="226" t="s">
        <v>138</v>
      </c>
      <c r="F540" s="226">
        <v>0</v>
      </c>
      <c r="G540" s="227">
        <f>SUM(C540:F540)</f>
        <v>0</v>
      </c>
    </row>
    <row r="541" spans="2:7">
      <c r="B541" s="187" t="s">
        <v>97</v>
      </c>
      <c r="C541" s="226" t="s">
        <v>138</v>
      </c>
      <c r="D541" s="226" t="s">
        <v>138</v>
      </c>
      <c r="E541" s="226" t="s">
        <v>138</v>
      </c>
      <c r="F541" s="226">
        <v>1.02</v>
      </c>
      <c r="G541" s="227">
        <f>SUM(C541:F541)</f>
        <v>1.02</v>
      </c>
    </row>
    <row r="542" spans="2:7" ht="12.75">
      <c r="B542" s="19" t="s">
        <v>19</v>
      </c>
      <c r="C542" s="226" t="s">
        <v>138</v>
      </c>
      <c r="D542" s="226" t="s">
        <v>138</v>
      </c>
      <c r="E542" s="226" t="s">
        <v>138</v>
      </c>
      <c r="F542" s="226">
        <v>7.2069999999999999</v>
      </c>
      <c r="G542" s="227">
        <f t="shared" ref="G542:G543" si="122">SUM(C542:F542)</f>
        <v>7.2069999999999999</v>
      </c>
    </row>
    <row r="543" spans="2:7" ht="12.75">
      <c r="B543" s="15" t="s">
        <v>2</v>
      </c>
      <c r="C543" s="22">
        <f>SUM(C533,C534:C536,C538:C542)</f>
        <v>244.09900000000002</v>
      </c>
      <c r="D543" s="22">
        <f>SUM(D533,D534:D536,D538:D542)</f>
        <v>69.116</v>
      </c>
      <c r="E543" s="22">
        <f>SUM(E533,E534:E536,E538:E542)</f>
        <v>10.953999999999999</v>
      </c>
      <c r="F543" s="22">
        <f>SUM(F533,F534:F536,F538:F542)</f>
        <v>-47.166999999999994</v>
      </c>
      <c r="G543" s="22">
        <f t="shared" si="122"/>
        <v>277.00200000000007</v>
      </c>
    </row>
    <row r="544" spans="2:7" ht="12.75">
      <c r="B544" s="3" t="s">
        <v>156</v>
      </c>
      <c r="C544" s="55"/>
      <c r="D544" s="55"/>
      <c r="E544" s="55"/>
      <c r="F544" s="55"/>
      <c r="G544" s="55"/>
    </row>
    <row r="545" spans="2:7">
      <c r="B545" s="20" t="s">
        <v>107</v>
      </c>
      <c r="C545" s="17">
        <f>SUM(C528,C538)</f>
        <v>28.434999999999999</v>
      </c>
      <c r="D545" s="17">
        <f>SUM(D528,D538)</f>
        <v>46.302999999999997</v>
      </c>
      <c r="E545" s="17">
        <f>SUM(E528,E538)</f>
        <v>8.99</v>
      </c>
      <c r="F545" s="17">
        <f>SUM(F528,F538)</f>
        <v>19.215</v>
      </c>
      <c r="G545" s="17">
        <f>SUM(C545:F545)</f>
        <v>102.943</v>
      </c>
    </row>
    <row r="546" spans="2:7">
      <c r="B546" s="21" t="s">
        <v>102</v>
      </c>
      <c r="C546" s="17">
        <f>+C531</f>
        <v>19.661000000000001</v>
      </c>
      <c r="D546" s="17"/>
      <c r="E546" s="17"/>
      <c r="F546" s="17"/>
      <c r="G546" s="17">
        <f>SUM(C546:F546)</f>
        <v>19.661000000000001</v>
      </c>
    </row>
    <row r="547" spans="2:7">
      <c r="B547" s="21" t="s">
        <v>93</v>
      </c>
      <c r="C547" s="17"/>
      <c r="D547" s="17"/>
      <c r="E547" s="17"/>
      <c r="F547" s="17">
        <f>-'Consolidated Reconciliations'!S14</f>
        <v>-17.588000000000001</v>
      </c>
      <c r="G547" s="17">
        <f>SUM(C547:F547)</f>
        <v>-17.588000000000001</v>
      </c>
    </row>
    <row r="548" spans="2:7" ht="13.5" thickBot="1">
      <c r="B548" s="15" t="s">
        <v>142</v>
      </c>
      <c r="C548" s="25">
        <f>C543-C545-C546-C547</f>
        <v>196.00300000000001</v>
      </c>
      <c r="D548" s="25">
        <f t="shared" ref="D548:G548" si="123">D543-D545-D546-D547</f>
        <v>22.813000000000002</v>
      </c>
      <c r="E548" s="25">
        <f t="shared" si="123"/>
        <v>1.9639999999999986</v>
      </c>
      <c r="F548" s="25">
        <f t="shared" si="123"/>
        <v>-48.79399999999999</v>
      </c>
      <c r="G548" s="25">
        <f t="shared" si="123"/>
        <v>171.98600000000008</v>
      </c>
    </row>
    <row r="549" spans="2:7" ht="15" thickTop="1"/>
    <row r="551" spans="2:7" ht="15.75">
      <c r="B551" s="12" t="s">
        <v>194</v>
      </c>
      <c r="C551" s="26"/>
      <c r="D551" s="26"/>
      <c r="E551" s="26"/>
      <c r="F551" s="26"/>
      <c r="G551" s="18"/>
    </row>
    <row r="552" spans="2:7" ht="15.75">
      <c r="B552" s="12"/>
      <c r="C552" s="26"/>
      <c r="D552" s="26"/>
      <c r="E552" s="26"/>
      <c r="F552" s="26"/>
      <c r="G552" s="18"/>
    </row>
    <row r="553" spans="2:7" ht="12.75">
      <c r="C553" s="13" t="s">
        <v>195</v>
      </c>
      <c r="D553" s="13"/>
      <c r="E553" s="13"/>
      <c r="F553" s="13"/>
      <c r="G553" s="13"/>
    </row>
    <row r="554" spans="2:7" ht="25.5">
      <c r="C554" s="14" t="s">
        <v>43</v>
      </c>
      <c r="D554" s="14" t="s">
        <v>135</v>
      </c>
      <c r="E554" s="14" t="s">
        <v>130</v>
      </c>
      <c r="F554" s="14" t="s">
        <v>7</v>
      </c>
      <c r="G554" s="14" t="s">
        <v>38</v>
      </c>
    </row>
    <row r="555" spans="2:7" ht="12.75">
      <c r="B555" s="15" t="s">
        <v>44</v>
      </c>
      <c r="C555" s="226">
        <v>182.19900000000001</v>
      </c>
      <c r="D555" s="226">
        <v>28.504999999999999</v>
      </c>
      <c r="E555" s="226">
        <v>5.8259999999999996</v>
      </c>
      <c r="F555" s="226">
        <v>-79.766999999999996</v>
      </c>
      <c r="G555" s="227">
        <f>SUM(C555:F555)</f>
        <v>136.76300000000001</v>
      </c>
    </row>
    <row r="556" spans="2:7" ht="12.75">
      <c r="B556" s="3" t="s">
        <v>45</v>
      </c>
      <c r="C556" s="226"/>
      <c r="D556" s="226"/>
      <c r="E556" s="226"/>
      <c r="F556" s="226"/>
      <c r="G556" s="227"/>
    </row>
    <row r="557" spans="2:7" ht="12.75">
      <c r="B557" s="19" t="s">
        <v>46</v>
      </c>
      <c r="C557" s="226">
        <v>41.631999999999998</v>
      </c>
      <c r="D557" s="226">
        <v>18.710999999999999</v>
      </c>
      <c r="E557" s="226">
        <v>7.8440000000000003</v>
      </c>
      <c r="F557" s="226">
        <v>61.965000000000003</v>
      </c>
      <c r="G557" s="227">
        <f>SUM(C557:F557)</f>
        <v>130.15199999999999</v>
      </c>
    </row>
    <row r="558" spans="2:7">
      <c r="B558" s="19" t="s">
        <v>123</v>
      </c>
      <c r="C558" s="226" t="s">
        <v>138</v>
      </c>
      <c r="D558" s="226" t="s">
        <v>138</v>
      </c>
      <c r="E558" s="226" t="s">
        <v>138</v>
      </c>
      <c r="F558" s="226">
        <v>0</v>
      </c>
      <c r="G558" s="227">
        <f>SUM(C558:F558)</f>
        <v>0</v>
      </c>
    </row>
    <row r="559" spans="2:7" ht="12.75">
      <c r="B559" s="19" t="s">
        <v>47</v>
      </c>
      <c r="C559" s="226" t="s">
        <v>138</v>
      </c>
      <c r="D559" s="226" t="s">
        <v>138</v>
      </c>
      <c r="E559" s="226" t="s">
        <v>138</v>
      </c>
      <c r="F559" s="226" t="s">
        <v>138</v>
      </c>
      <c r="G559" s="227"/>
    </row>
    <row r="560" spans="2:7">
      <c r="B560" s="20" t="s">
        <v>107</v>
      </c>
      <c r="C560" s="226">
        <v>26.564</v>
      </c>
      <c r="D560" s="226">
        <v>43.213000000000001</v>
      </c>
      <c r="E560" s="226">
        <v>9.3989999999999991</v>
      </c>
      <c r="F560" s="226">
        <v>6.3760000000000003</v>
      </c>
      <c r="G560" s="227">
        <f t="shared" ref="G560:G561" si="124">SUM(C560:F560)</f>
        <v>85.552000000000007</v>
      </c>
    </row>
    <row r="561" spans="2:7">
      <c r="B561" s="20" t="s">
        <v>95</v>
      </c>
      <c r="C561" s="226" t="s">
        <v>138</v>
      </c>
      <c r="D561" s="226" t="s">
        <v>138</v>
      </c>
      <c r="E561" s="226" t="s">
        <v>138</v>
      </c>
      <c r="F561" s="226">
        <v>0</v>
      </c>
      <c r="G561" s="227">
        <f t="shared" si="124"/>
        <v>0</v>
      </c>
    </row>
    <row r="562" spans="2:7">
      <c r="B562" s="188" t="s">
        <v>97</v>
      </c>
      <c r="C562" s="226" t="s">
        <v>138</v>
      </c>
      <c r="D562" s="226" t="s">
        <v>138</v>
      </c>
      <c r="E562" s="226" t="s">
        <v>138</v>
      </c>
      <c r="F562" s="226">
        <v>0</v>
      </c>
      <c r="G562" s="227">
        <f>SUM(C562:F562)</f>
        <v>0</v>
      </c>
    </row>
    <row r="563" spans="2:7">
      <c r="B563" s="21" t="s">
        <v>102</v>
      </c>
      <c r="C563" s="226">
        <v>18.207000000000001</v>
      </c>
      <c r="D563" s="226" t="s">
        <v>138</v>
      </c>
      <c r="E563" s="226" t="s">
        <v>138</v>
      </c>
      <c r="F563" s="226" t="s">
        <v>138</v>
      </c>
      <c r="G563" s="227">
        <f>SUM(C563:F563)</f>
        <v>18.207000000000001</v>
      </c>
    </row>
    <row r="564" spans="2:7" ht="12.75">
      <c r="B564" s="20" t="s">
        <v>19</v>
      </c>
      <c r="C564" s="226" t="s">
        <v>138</v>
      </c>
      <c r="D564" s="226" t="s">
        <v>138</v>
      </c>
      <c r="E564" s="226" t="s">
        <v>138</v>
      </c>
      <c r="F564" s="226">
        <v>7.1120000000000001</v>
      </c>
      <c r="G564" s="227">
        <f t="shared" ref="G564:G568" si="125">SUM(C564:F564)</f>
        <v>7.1120000000000001</v>
      </c>
    </row>
    <row r="565" spans="2:7" ht="12.75">
      <c r="B565" s="15" t="s">
        <v>32</v>
      </c>
      <c r="C565" s="228">
        <f>SUM(C555,C557:C558,C560:C564)</f>
        <v>268.60200000000003</v>
      </c>
      <c r="D565" s="228">
        <f>SUM(D555,D557:D558,D560:D564)</f>
        <v>90.429000000000002</v>
      </c>
      <c r="E565" s="228">
        <f>SUM(E555,E557:E558,E560:E564)</f>
        <v>23.068999999999999</v>
      </c>
      <c r="F565" s="228">
        <f>SUM(F555,F557:F558,F560:F564)</f>
        <v>-4.3139999999999912</v>
      </c>
      <c r="G565" s="228">
        <f t="shared" si="125"/>
        <v>377.78600000000012</v>
      </c>
    </row>
    <row r="566" spans="2:7" ht="12.75">
      <c r="B566" s="24" t="s">
        <v>46</v>
      </c>
      <c r="C566" s="227">
        <f>-C557</f>
        <v>-41.631999999999998</v>
      </c>
      <c r="D566" s="227">
        <f>-D557</f>
        <v>-18.710999999999999</v>
      </c>
      <c r="E566" s="227">
        <f>-E557</f>
        <v>-7.8440000000000003</v>
      </c>
      <c r="F566" s="227">
        <f>-F557</f>
        <v>-61.965000000000003</v>
      </c>
      <c r="G566" s="227">
        <f t="shared" si="125"/>
        <v>-130.15199999999999</v>
      </c>
    </row>
    <row r="567" spans="2:7" ht="12.75">
      <c r="B567" s="24" t="s">
        <v>48</v>
      </c>
      <c r="C567" s="226">
        <v>0.33300000000000002</v>
      </c>
      <c r="D567" s="226" t="s">
        <v>138</v>
      </c>
      <c r="E567" s="226" t="s">
        <v>138</v>
      </c>
      <c r="F567" s="226" t="s">
        <v>138</v>
      </c>
      <c r="G567" s="227">
        <f t="shared" si="125"/>
        <v>0.33300000000000002</v>
      </c>
    </row>
    <row r="568" spans="2:7">
      <c r="B568" s="24" t="s">
        <v>105</v>
      </c>
      <c r="C568" s="226" t="s">
        <v>138</v>
      </c>
      <c r="D568" s="226" t="s">
        <v>138</v>
      </c>
      <c r="E568" s="226" t="s">
        <v>138</v>
      </c>
      <c r="F568" s="226">
        <v>0</v>
      </c>
      <c r="G568" s="227">
        <f t="shared" si="125"/>
        <v>0</v>
      </c>
    </row>
    <row r="569" spans="2:7" ht="12.75">
      <c r="B569" s="24" t="s">
        <v>49</v>
      </c>
      <c r="C569" s="226" t="s">
        <v>138</v>
      </c>
      <c r="D569" s="226" t="s">
        <v>138</v>
      </c>
      <c r="E569" s="226" t="s">
        <v>138</v>
      </c>
      <c r="F569" s="226" t="s">
        <v>138</v>
      </c>
      <c r="G569" s="227"/>
    </row>
    <row r="570" spans="2:7">
      <c r="B570" s="19" t="s">
        <v>107</v>
      </c>
      <c r="C570" s="226">
        <v>2.6789999999999998</v>
      </c>
      <c r="D570" s="226">
        <v>2.3759999999999999</v>
      </c>
      <c r="E570" s="226">
        <v>0.89200000000000002</v>
      </c>
      <c r="F570" s="226">
        <v>11.233000000000001</v>
      </c>
      <c r="G570" s="227">
        <f t="shared" ref="G570:G571" si="126">SUM(C570:F570)</f>
        <v>17.18</v>
      </c>
    </row>
    <row r="571" spans="2:7">
      <c r="B571" s="19" t="s">
        <v>95</v>
      </c>
      <c r="C571" s="226" t="s">
        <v>138</v>
      </c>
      <c r="D571" s="226" t="s">
        <v>138</v>
      </c>
      <c r="E571" s="226" t="s">
        <v>138</v>
      </c>
      <c r="F571" s="226">
        <v>0</v>
      </c>
      <c r="G571" s="227">
        <f t="shared" si="126"/>
        <v>0</v>
      </c>
    </row>
    <row r="572" spans="2:7">
      <c r="B572" s="19" t="s">
        <v>96</v>
      </c>
      <c r="C572" s="226" t="s">
        <v>138</v>
      </c>
      <c r="D572" s="226" t="s">
        <v>138</v>
      </c>
      <c r="E572" s="226" t="s">
        <v>138</v>
      </c>
      <c r="F572" s="226">
        <v>0</v>
      </c>
      <c r="G572" s="227">
        <f>SUM(C572:F572)</f>
        <v>0</v>
      </c>
    </row>
    <row r="573" spans="2:7">
      <c r="B573" s="187" t="s">
        <v>97</v>
      </c>
      <c r="C573" s="226" t="s">
        <v>138</v>
      </c>
      <c r="D573" s="226" t="s">
        <v>138</v>
      </c>
      <c r="E573" s="226" t="s">
        <v>138</v>
      </c>
      <c r="F573" s="226">
        <v>5.2249999999999996</v>
      </c>
      <c r="G573" s="227">
        <f>SUM(C573:F573)</f>
        <v>5.2249999999999996</v>
      </c>
    </row>
    <row r="574" spans="2:7" ht="12.75">
      <c r="B574" s="19" t="s">
        <v>19</v>
      </c>
      <c r="C574" s="226" t="s">
        <v>138</v>
      </c>
      <c r="D574" s="226" t="s">
        <v>138</v>
      </c>
      <c r="E574" s="226" t="s">
        <v>138</v>
      </c>
      <c r="F574" s="226">
        <v>8.1329999999999991</v>
      </c>
      <c r="G574" s="227">
        <f t="shared" ref="G574:G575" si="127">SUM(C574:F574)</f>
        <v>8.1329999999999991</v>
      </c>
    </row>
    <row r="575" spans="2:7" ht="12.75">
      <c r="B575" s="15" t="s">
        <v>2</v>
      </c>
      <c r="C575" s="22">
        <f>SUM(C565,C566:C568,C570:C574)</f>
        <v>229.98200000000003</v>
      </c>
      <c r="D575" s="22">
        <f>SUM(D565,D566:D568,D570:D574)</f>
        <v>74.094000000000008</v>
      </c>
      <c r="E575" s="22">
        <f>SUM(E565,E566:E568,E570:E574)</f>
        <v>16.116999999999997</v>
      </c>
      <c r="F575" s="22">
        <f>SUM(F565,F566:F568,F570:F574)</f>
        <v>-41.687999999999988</v>
      </c>
      <c r="G575" s="22">
        <f t="shared" si="127"/>
        <v>278.50500000000005</v>
      </c>
    </row>
    <row r="576" spans="2:7" ht="12.75">
      <c r="B576" s="3" t="s">
        <v>156</v>
      </c>
      <c r="C576" s="246"/>
      <c r="D576" s="246"/>
      <c r="E576" s="246"/>
      <c r="F576" s="246"/>
      <c r="G576" s="246"/>
    </row>
    <row r="577" spans="2:7">
      <c r="B577" s="20" t="s">
        <v>107</v>
      </c>
      <c r="C577" s="17">
        <f>SUM(C560,C570)</f>
        <v>29.242999999999999</v>
      </c>
      <c r="D577" s="17">
        <f>SUM(D560,D570)</f>
        <v>45.588999999999999</v>
      </c>
      <c r="E577" s="17">
        <f>SUM(E560,E570)</f>
        <v>10.290999999999999</v>
      </c>
      <c r="F577" s="17">
        <f>SUM(F560,F570)</f>
        <v>17.609000000000002</v>
      </c>
      <c r="G577" s="17">
        <f>SUM(C577:F577)</f>
        <v>102.732</v>
      </c>
    </row>
    <row r="578" spans="2:7">
      <c r="B578" s="21" t="s">
        <v>102</v>
      </c>
      <c r="C578" s="17">
        <f>+C563</f>
        <v>18.207000000000001</v>
      </c>
      <c r="D578" s="17"/>
      <c r="E578" s="17"/>
      <c r="F578" s="17"/>
      <c r="G578" s="17">
        <f>SUM(C578:F578)</f>
        <v>18.207000000000001</v>
      </c>
    </row>
    <row r="579" spans="2:7">
      <c r="B579" s="21" t="s">
        <v>93</v>
      </c>
      <c r="C579" s="17"/>
      <c r="D579" s="17"/>
      <c r="E579" s="17"/>
      <c r="F579" s="17">
        <f>-'Consolidated Reconciliations'!T14</f>
        <v>-16.407</v>
      </c>
      <c r="G579" s="17">
        <f>SUM(C579:F579)</f>
        <v>-16.407</v>
      </c>
    </row>
    <row r="580" spans="2:7" ht="13.5" thickBot="1">
      <c r="B580" s="15" t="s">
        <v>142</v>
      </c>
      <c r="C580" s="25">
        <f>C575-C577-C578-C579</f>
        <v>182.53200000000004</v>
      </c>
      <c r="D580" s="25">
        <f t="shared" ref="D580:G580" si="128">D575-D577-D578-D579</f>
        <v>28.50500000000001</v>
      </c>
      <c r="E580" s="25">
        <f t="shared" si="128"/>
        <v>5.8259999999999987</v>
      </c>
      <c r="F580" s="25">
        <f t="shared" si="128"/>
        <v>-42.889999999999986</v>
      </c>
      <c r="G580" s="25">
        <f t="shared" si="128"/>
        <v>173.97300000000007</v>
      </c>
    </row>
    <row r="581" spans="2:7" ht="15" thickTop="1"/>
    <row r="582" spans="2:7">
      <c r="B582" s="253"/>
      <c r="C582" s="31"/>
    </row>
    <row r="585" spans="2:7" ht="15.75">
      <c r="B585" s="12" t="s">
        <v>198</v>
      </c>
      <c r="C585" s="26"/>
      <c r="D585" s="26"/>
      <c r="E585" s="26"/>
      <c r="F585" s="26"/>
      <c r="G585" s="18"/>
    </row>
    <row r="586" spans="2:7" ht="15.75">
      <c r="B586" s="12"/>
      <c r="C586" s="26"/>
      <c r="D586" s="26"/>
      <c r="E586" s="26"/>
      <c r="F586" s="26"/>
      <c r="G586" s="18"/>
    </row>
    <row r="587" spans="2:7" ht="12.75">
      <c r="C587" s="13" t="s">
        <v>199</v>
      </c>
      <c r="D587" s="13"/>
      <c r="E587" s="13"/>
      <c r="F587" s="13"/>
      <c r="G587" s="13"/>
    </row>
    <row r="588" spans="2:7" ht="25.5">
      <c r="C588" s="14" t="s">
        <v>43</v>
      </c>
      <c r="D588" s="14" t="s">
        <v>135</v>
      </c>
      <c r="E588" s="14" t="s">
        <v>130</v>
      </c>
      <c r="F588" s="14" t="s">
        <v>7</v>
      </c>
      <c r="G588" s="14" t="s">
        <v>38</v>
      </c>
    </row>
    <row r="589" spans="2:7" ht="12.75">
      <c r="B589" s="15" t="s">
        <v>44</v>
      </c>
      <c r="C589" s="226">
        <v>165.33</v>
      </c>
      <c r="D589" s="226">
        <v>29.116</v>
      </c>
      <c r="E589" s="226">
        <v>2.9540000000000002</v>
      </c>
      <c r="F589" s="226">
        <v>-76.381</v>
      </c>
      <c r="G589" s="227">
        <f>SUM(C589:F589)</f>
        <v>121.01900000000003</v>
      </c>
    </row>
    <row r="590" spans="2:7" ht="12.75">
      <c r="B590" s="3" t="s">
        <v>45</v>
      </c>
      <c r="C590" s="226"/>
      <c r="D590" s="226"/>
      <c r="E590" s="226"/>
      <c r="F590" s="226"/>
      <c r="G590" s="227"/>
    </row>
    <row r="591" spans="2:7" ht="12.75">
      <c r="B591" s="19" t="s">
        <v>46</v>
      </c>
      <c r="C591" s="226">
        <v>42.694000000000003</v>
      </c>
      <c r="D591" s="226">
        <v>18.181000000000001</v>
      </c>
      <c r="E591" s="226">
        <v>8.3230000000000004</v>
      </c>
      <c r="F591" s="226">
        <v>60.280999999999999</v>
      </c>
      <c r="G591" s="227">
        <f>SUM(C591:F591)</f>
        <v>129.47900000000001</v>
      </c>
    </row>
    <row r="592" spans="2:7">
      <c r="B592" s="19" t="s">
        <v>123</v>
      </c>
      <c r="C592" s="226" t="s">
        <v>138</v>
      </c>
      <c r="D592" s="226" t="s">
        <v>138</v>
      </c>
      <c r="E592" s="226" t="s">
        <v>138</v>
      </c>
      <c r="F592" s="226">
        <v>0</v>
      </c>
      <c r="G592" s="227">
        <f>SUM(C592:F592)</f>
        <v>0</v>
      </c>
    </row>
    <row r="593" spans="2:7" ht="12.75">
      <c r="B593" s="19" t="s">
        <v>47</v>
      </c>
      <c r="C593" s="226" t="s">
        <v>138</v>
      </c>
      <c r="D593" s="226" t="s">
        <v>138</v>
      </c>
      <c r="E593" s="226" t="s">
        <v>138</v>
      </c>
      <c r="F593" s="226" t="s">
        <v>138</v>
      </c>
      <c r="G593" s="227"/>
    </row>
    <row r="594" spans="2:7">
      <c r="B594" s="20" t="s">
        <v>107</v>
      </c>
      <c r="C594" s="226">
        <v>27.370999999999999</v>
      </c>
      <c r="D594" s="226">
        <v>43.332000000000001</v>
      </c>
      <c r="E594" s="226">
        <v>10.090999999999999</v>
      </c>
      <c r="F594" s="226">
        <v>6.3689999999999998</v>
      </c>
      <c r="G594" s="227">
        <f t="shared" ref="G594:G595" si="129">SUM(C594:F594)</f>
        <v>87.162999999999997</v>
      </c>
    </row>
    <row r="595" spans="2:7">
      <c r="B595" s="20" t="s">
        <v>95</v>
      </c>
      <c r="C595" s="226" t="s">
        <v>138</v>
      </c>
      <c r="D595" s="226" t="s">
        <v>138</v>
      </c>
      <c r="E595" s="226" t="s">
        <v>138</v>
      </c>
      <c r="F595" s="226">
        <v>0</v>
      </c>
      <c r="G595" s="227">
        <f t="shared" si="129"/>
        <v>0</v>
      </c>
    </row>
    <row r="596" spans="2:7">
      <c r="B596" s="188" t="s">
        <v>97</v>
      </c>
      <c r="C596" s="226" t="s">
        <v>138</v>
      </c>
      <c r="D596" s="226" t="s">
        <v>138</v>
      </c>
      <c r="E596" s="226" t="s">
        <v>138</v>
      </c>
      <c r="F596" s="226">
        <v>0</v>
      </c>
      <c r="G596" s="227">
        <f>SUM(C596:F596)</f>
        <v>0</v>
      </c>
    </row>
    <row r="597" spans="2:7">
      <c r="B597" s="21" t="s">
        <v>102</v>
      </c>
      <c r="C597" s="226">
        <v>20.297999999999998</v>
      </c>
      <c r="D597" s="226">
        <v>0</v>
      </c>
      <c r="E597" s="226">
        <v>0</v>
      </c>
      <c r="F597" s="226">
        <v>0</v>
      </c>
      <c r="G597" s="227">
        <f>SUM(C597:F597)</f>
        <v>20.297999999999998</v>
      </c>
    </row>
    <row r="598" spans="2:7" ht="12.75">
      <c r="B598" s="20" t="s">
        <v>19</v>
      </c>
      <c r="C598" s="226">
        <v>0</v>
      </c>
      <c r="D598" s="226">
        <v>0</v>
      </c>
      <c r="E598" s="226">
        <v>0</v>
      </c>
      <c r="F598" s="226">
        <v>7.407</v>
      </c>
      <c r="G598" s="227">
        <f t="shared" ref="G598:G602" si="130">SUM(C598:F598)</f>
        <v>7.407</v>
      </c>
    </row>
    <row r="599" spans="2:7" ht="12.75">
      <c r="B599" s="15" t="s">
        <v>32</v>
      </c>
      <c r="C599" s="228">
        <f>SUM(C589,C591:C592,C594:C598)</f>
        <v>255.69300000000001</v>
      </c>
      <c r="D599" s="228">
        <f>SUM(D589,D591:D592,D594:D598)</f>
        <v>90.628999999999991</v>
      </c>
      <c r="E599" s="228">
        <f>SUM(E589,E591:E592,E594:E598)</f>
        <v>21.368000000000002</v>
      </c>
      <c r="F599" s="228">
        <f>SUM(F589,F591:F592,F594:F598)</f>
        <v>-2.3240000000000016</v>
      </c>
      <c r="G599" s="228">
        <f t="shared" si="130"/>
        <v>365.36599999999999</v>
      </c>
    </row>
    <row r="600" spans="2:7" ht="12.75">
      <c r="B600" s="24" t="s">
        <v>46</v>
      </c>
      <c r="C600" s="227">
        <f>-C591</f>
        <v>-42.694000000000003</v>
      </c>
      <c r="D600" s="227">
        <f t="shared" ref="D600:F600" si="131">-D591</f>
        <v>-18.181000000000001</v>
      </c>
      <c r="E600" s="227">
        <f t="shared" si="131"/>
        <v>-8.3230000000000004</v>
      </c>
      <c r="F600" s="227">
        <f t="shared" si="131"/>
        <v>-60.280999999999999</v>
      </c>
      <c r="G600" s="227">
        <f t="shared" si="130"/>
        <v>-129.47900000000001</v>
      </c>
    </row>
    <row r="601" spans="2:7" ht="12.75">
      <c r="B601" s="24" t="s">
        <v>48</v>
      </c>
      <c r="C601" s="226">
        <v>0.10100000000000001</v>
      </c>
      <c r="D601" s="226">
        <v>0</v>
      </c>
      <c r="E601" s="226">
        <v>0</v>
      </c>
      <c r="F601" s="226">
        <v>0</v>
      </c>
      <c r="G601" s="227">
        <f t="shared" si="130"/>
        <v>0.10100000000000001</v>
      </c>
    </row>
    <row r="602" spans="2:7">
      <c r="B602" s="24" t="s">
        <v>105</v>
      </c>
      <c r="C602" s="226" t="s">
        <v>138</v>
      </c>
      <c r="D602" s="226" t="s">
        <v>138</v>
      </c>
      <c r="E602" s="226" t="s">
        <v>138</v>
      </c>
      <c r="F602" s="226">
        <v>0</v>
      </c>
      <c r="G602" s="227">
        <f t="shared" si="130"/>
        <v>0</v>
      </c>
    </row>
    <row r="603" spans="2:7" ht="12.75">
      <c r="B603" s="24" t="s">
        <v>49</v>
      </c>
      <c r="C603" s="226" t="s">
        <v>138</v>
      </c>
      <c r="D603" s="226" t="s">
        <v>138</v>
      </c>
      <c r="E603" s="226" t="s">
        <v>138</v>
      </c>
      <c r="F603" s="226" t="s">
        <v>138</v>
      </c>
      <c r="G603" s="227"/>
    </row>
    <row r="604" spans="2:7">
      <c r="B604" s="19" t="s">
        <v>107</v>
      </c>
      <c r="C604" s="226">
        <v>2.94</v>
      </c>
      <c r="D604" s="226">
        <v>3.5</v>
      </c>
      <c r="E604" s="226">
        <v>0.94899999999999995</v>
      </c>
      <c r="F604" s="226">
        <v>11.241</v>
      </c>
      <c r="G604" s="227">
        <f t="shared" ref="G604:G605" si="132">SUM(C604:F604)</f>
        <v>18.63</v>
      </c>
    </row>
    <row r="605" spans="2:7">
      <c r="B605" s="19" t="s">
        <v>95</v>
      </c>
      <c r="C605" s="226" t="s">
        <v>138</v>
      </c>
      <c r="D605" s="226" t="s">
        <v>138</v>
      </c>
      <c r="E605" s="226" t="s">
        <v>138</v>
      </c>
      <c r="F605" s="226">
        <v>0</v>
      </c>
      <c r="G605" s="227">
        <f t="shared" si="132"/>
        <v>0</v>
      </c>
    </row>
    <row r="606" spans="2:7">
      <c r="B606" s="19" t="s">
        <v>96</v>
      </c>
      <c r="C606" s="226" t="s">
        <v>138</v>
      </c>
      <c r="D606" s="226" t="s">
        <v>138</v>
      </c>
      <c r="E606" s="226" t="s">
        <v>138</v>
      </c>
      <c r="F606" s="226">
        <v>3.266</v>
      </c>
      <c r="G606" s="227">
        <f>SUM(C606:F606)</f>
        <v>3.266</v>
      </c>
    </row>
    <row r="607" spans="2:7">
      <c r="B607" s="187" t="s">
        <v>97</v>
      </c>
      <c r="C607" s="226" t="s">
        <v>138</v>
      </c>
      <c r="D607" s="226" t="s">
        <v>138</v>
      </c>
      <c r="E607" s="226" t="s">
        <v>138</v>
      </c>
      <c r="F607" s="226">
        <v>1.25</v>
      </c>
      <c r="G607" s="227">
        <f>SUM(C607:F607)</f>
        <v>1.25</v>
      </c>
    </row>
    <row r="608" spans="2:7" ht="12.75">
      <c r="B608" s="19" t="s">
        <v>19</v>
      </c>
      <c r="C608" s="226">
        <v>0</v>
      </c>
      <c r="D608" s="226">
        <v>0</v>
      </c>
      <c r="E608" s="226">
        <v>0</v>
      </c>
      <c r="F608" s="226">
        <v>8.4109999999999996</v>
      </c>
      <c r="G608" s="227">
        <f t="shared" ref="G608:G609" si="133">SUM(C608:F608)</f>
        <v>8.4109999999999996</v>
      </c>
    </row>
    <row r="609" spans="2:7" ht="12.75">
      <c r="B609" s="15" t="s">
        <v>2</v>
      </c>
      <c r="C609" s="22">
        <f>SUM(C599,C600:C602,C604:C608)</f>
        <v>216.04000000000002</v>
      </c>
      <c r="D609" s="22">
        <f>SUM(D599,D600:D602,D604:D608)</f>
        <v>75.947999999999993</v>
      </c>
      <c r="E609" s="22">
        <f>SUM(E599,E600:E602,E604:E608)</f>
        <v>13.994000000000002</v>
      </c>
      <c r="F609" s="22">
        <f>SUM(F599,F600:F602,F604:F608)</f>
        <v>-38.437000000000005</v>
      </c>
      <c r="G609" s="22">
        <f t="shared" si="133"/>
        <v>267.54500000000002</v>
      </c>
    </row>
    <row r="610" spans="2:7" ht="12.75">
      <c r="B610" s="3" t="s">
        <v>156</v>
      </c>
      <c r="C610" s="55"/>
      <c r="D610" s="55"/>
      <c r="E610" s="55"/>
      <c r="F610" s="55"/>
      <c r="G610" s="55"/>
    </row>
    <row r="611" spans="2:7">
      <c r="B611" s="20" t="s">
        <v>107</v>
      </c>
      <c r="C611" s="17">
        <f>SUM(C594,C604)</f>
        <v>30.311</v>
      </c>
      <c r="D611" s="17">
        <f>SUM(D594,D604)</f>
        <v>46.832000000000001</v>
      </c>
      <c r="E611" s="17">
        <f>SUM(E594,E604)</f>
        <v>11.04</v>
      </c>
      <c r="F611" s="17">
        <f>SUM(F594,F604)</f>
        <v>17.61</v>
      </c>
      <c r="G611" s="17">
        <f>SUM(C611:F611)</f>
        <v>105.79299999999999</v>
      </c>
    </row>
    <row r="612" spans="2:7">
      <c r="B612" s="21" t="s">
        <v>102</v>
      </c>
      <c r="C612" s="17">
        <f>+C597</f>
        <v>20.297999999999998</v>
      </c>
      <c r="D612" s="17"/>
      <c r="E612" s="17"/>
      <c r="F612" s="17"/>
      <c r="G612" s="17">
        <f>SUM(C612:F612)</f>
        <v>20.297999999999998</v>
      </c>
    </row>
    <row r="613" spans="2:7">
      <c r="B613" s="21" t="s">
        <v>93</v>
      </c>
      <c r="C613" s="17"/>
      <c r="D613" s="17"/>
      <c r="E613" s="17"/>
      <c r="F613" s="17">
        <f>-'Consolidated Reconciliations'!U14</f>
        <v>-16.422999999999998</v>
      </c>
      <c r="G613" s="17">
        <f>SUM(C613:F613)</f>
        <v>-16.422999999999998</v>
      </c>
    </row>
    <row r="614" spans="2:7" ht="13.5" thickBot="1">
      <c r="B614" s="15" t="s">
        <v>142</v>
      </c>
      <c r="C614" s="25">
        <f>C609-C611-C612-C613</f>
        <v>165.43100000000001</v>
      </c>
      <c r="D614" s="25">
        <f t="shared" ref="D614:G614" si="134">D609-D611-D612-D613</f>
        <v>29.115999999999993</v>
      </c>
      <c r="E614" s="25">
        <f t="shared" si="134"/>
        <v>2.9540000000000024</v>
      </c>
      <c r="F614" s="25">
        <f t="shared" si="134"/>
        <v>-39.624000000000009</v>
      </c>
      <c r="G614" s="25">
        <f t="shared" si="134"/>
        <v>157.87700000000001</v>
      </c>
    </row>
    <row r="615" spans="2:7" ht="15" thickTop="1"/>
    <row r="616" spans="2:7">
      <c r="B616" s="253"/>
      <c r="C616" s="31"/>
    </row>
    <row r="620" spans="2:7" ht="15.75">
      <c r="B620" s="12" t="s">
        <v>197</v>
      </c>
      <c r="C620" s="26"/>
      <c r="D620" s="26"/>
      <c r="E620" s="26"/>
      <c r="F620" s="26"/>
      <c r="G620" s="18"/>
    </row>
    <row r="621" spans="2:7" ht="15.75">
      <c r="B621" s="12"/>
      <c r="C621" s="26"/>
      <c r="D621" s="26"/>
      <c r="E621" s="26"/>
      <c r="F621" s="26"/>
      <c r="G621" s="18"/>
    </row>
    <row r="622" spans="2:7" ht="12.75">
      <c r="C622" s="13" t="s">
        <v>200</v>
      </c>
      <c r="D622" s="13"/>
      <c r="E622" s="13"/>
      <c r="F622" s="13"/>
      <c r="G622" s="13"/>
    </row>
    <row r="623" spans="2:7" ht="25.5">
      <c r="C623" s="14" t="s">
        <v>43</v>
      </c>
      <c r="D623" s="14" t="s">
        <v>135</v>
      </c>
      <c r="E623" s="14" t="s">
        <v>130</v>
      </c>
      <c r="F623" s="14" t="s">
        <v>7</v>
      </c>
      <c r="G623" s="14" t="s">
        <v>38</v>
      </c>
    </row>
    <row r="624" spans="2:7" ht="12.75">
      <c r="B624" s="15" t="s">
        <v>44</v>
      </c>
      <c r="C624" s="226">
        <f>IFERROR(C589+C555+C523+C491,0)</f>
        <v>753.255</v>
      </c>
      <c r="D624" s="226">
        <f t="shared" ref="D624:G624" si="135">IFERROR(D589+D555+D523+D491,0)</f>
        <v>111.146</v>
      </c>
      <c r="E624" s="226">
        <f t="shared" si="135"/>
        <v>12.881</v>
      </c>
      <c r="F624" s="226">
        <f t="shared" si="135"/>
        <v>-315.26600000000002</v>
      </c>
      <c r="G624" s="226">
        <f t="shared" si="135"/>
        <v>562.01600000000008</v>
      </c>
    </row>
    <row r="625" spans="2:7" ht="12.75">
      <c r="B625" s="3" t="s">
        <v>45</v>
      </c>
      <c r="C625" s="226"/>
      <c r="D625" s="226"/>
      <c r="E625" s="226"/>
      <c r="F625" s="226"/>
      <c r="G625" s="227"/>
    </row>
    <row r="626" spans="2:7" ht="12.75">
      <c r="B626" s="19" t="s">
        <v>46</v>
      </c>
      <c r="C626" s="226">
        <f t="shared" ref="C626:G626" si="136">IFERROR(C591+C557+C525+C493,0)</f>
        <v>160.298</v>
      </c>
      <c r="D626" s="226">
        <f t="shared" si="136"/>
        <v>73.676999999999992</v>
      </c>
      <c r="E626" s="226">
        <f t="shared" si="136"/>
        <v>33.626000000000005</v>
      </c>
      <c r="F626" s="226">
        <f t="shared" si="136"/>
        <v>245.92500000000001</v>
      </c>
      <c r="G626" s="226">
        <f t="shared" si="136"/>
        <v>513.52599999999995</v>
      </c>
    </row>
    <row r="627" spans="2:7">
      <c r="B627" s="19" t="s">
        <v>123</v>
      </c>
      <c r="C627" s="226">
        <f t="shared" ref="C627:G627" si="137">IFERROR(C592+C558+C526+C494,0)</f>
        <v>0</v>
      </c>
      <c r="D627" s="226">
        <f t="shared" si="137"/>
        <v>0</v>
      </c>
      <c r="E627" s="226">
        <f t="shared" si="137"/>
        <v>0</v>
      </c>
      <c r="F627" s="226">
        <f t="shared" si="137"/>
        <v>0</v>
      </c>
      <c r="G627" s="227">
        <f t="shared" si="137"/>
        <v>0</v>
      </c>
    </row>
    <row r="628" spans="2:7" ht="12.75">
      <c r="B628" s="19" t="s">
        <v>47</v>
      </c>
      <c r="C628" s="226" t="s">
        <v>138</v>
      </c>
      <c r="D628" s="226" t="s">
        <v>138</v>
      </c>
      <c r="E628" s="226" t="s">
        <v>138</v>
      </c>
      <c r="F628" s="226" t="s">
        <v>138</v>
      </c>
      <c r="G628" s="227"/>
    </row>
    <row r="629" spans="2:7">
      <c r="B629" s="20" t="s">
        <v>107</v>
      </c>
      <c r="C629" s="226">
        <f t="shared" ref="C629:G629" si="138">IFERROR(C594+C560+C528+C496,0)</f>
        <v>106.87700000000001</v>
      </c>
      <c r="D629" s="226">
        <f t="shared" si="138"/>
        <v>170.25900000000001</v>
      </c>
      <c r="E629" s="226">
        <f t="shared" si="138"/>
        <v>36.826000000000001</v>
      </c>
      <c r="F629" s="226">
        <f t="shared" si="138"/>
        <v>27.692</v>
      </c>
      <c r="G629" s="226">
        <f t="shared" si="138"/>
        <v>341.654</v>
      </c>
    </row>
    <row r="630" spans="2:7">
      <c r="B630" s="20" t="s">
        <v>95</v>
      </c>
      <c r="C630" s="226"/>
      <c r="D630" s="226"/>
      <c r="E630" s="226"/>
      <c r="F630" s="226"/>
      <c r="G630" s="227">
        <f t="shared" ref="G630" si="139">IFERROR(G595+G561+G529+G497,0)</f>
        <v>0</v>
      </c>
    </row>
    <row r="631" spans="2:7">
      <c r="B631" s="188" t="s">
        <v>97</v>
      </c>
      <c r="C631" s="226"/>
      <c r="D631" s="226"/>
      <c r="E631" s="226"/>
      <c r="F631" s="226"/>
      <c r="G631" s="227">
        <f t="shared" ref="G631" si="140">IFERROR(G596+G562+G530+G498,0)</f>
        <v>0</v>
      </c>
    </row>
    <row r="632" spans="2:7">
      <c r="B632" s="21" t="s">
        <v>102</v>
      </c>
      <c r="C632" s="226">
        <f t="shared" ref="C632:G632" si="141">IFERROR(C597+C563+C531+C499,0)</f>
        <v>77.622</v>
      </c>
      <c r="D632" s="226">
        <f t="shared" si="141"/>
        <v>0</v>
      </c>
      <c r="E632" s="226">
        <f t="shared" si="141"/>
        <v>0</v>
      </c>
      <c r="F632" s="226">
        <f t="shared" si="141"/>
        <v>0</v>
      </c>
      <c r="G632" s="227">
        <f t="shared" si="141"/>
        <v>77.622</v>
      </c>
    </row>
    <row r="633" spans="2:7" ht="12.75">
      <c r="B633" s="20" t="s">
        <v>19</v>
      </c>
      <c r="C633" s="226"/>
      <c r="D633" s="226"/>
      <c r="E633" s="226"/>
      <c r="F633" s="226">
        <f t="shared" ref="F633:G633" si="142">IFERROR(F598+F564+F532+F500,0)</f>
        <v>26.591999999999999</v>
      </c>
      <c r="G633" s="227">
        <f t="shared" si="142"/>
        <v>26.591999999999999</v>
      </c>
    </row>
    <row r="634" spans="2:7" ht="12.75">
      <c r="B634" s="15" t="s">
        <v>32</v>
      </c>
      <c r="C634" s="228">
        <f>SUM(C624,C626:C627,C629:C633)</f>
        <v>1098.0520000000001</v>
      </c>
      <c r="D634" s="228">
        <f>SUM(D624,D626:D627,D629:D633)</f>
        <v>355.08199999999999</v>
      </c>
      <c r="E634" s="228">
        <f>SUM(E624,E626:E627,E629:E633)</f>
        <v>83.332999999999998</v>
      </c>
      <c r="F634" s="228">
        <f>SUM(F624,F626:F627,F629:F633)</f>
        <v>-15.057000000000009</v>
      </c>
      <c r="G634" s="228">
        <f t="shared" ref="G634:G637" si="143">SUM(C634:F634)</f>
        <v>1521.41</v>
      </c>
    </row>
    <row r="635" spans="2:7" ht="12.75">
      <c r="B635" s="24" t="s">
        <v>46</v>
      </c>
      <c r="C635" s="227">
        <f>-C626</f>
        <v>-160.298</v>
      </c>
      <c r="D635" s="227">
        <f>-D626</f>
        <v>-73.676999999999992</v>
      </c>
      <c r="E635" s="227">
        <f>-E626</f>
        <v>-33.626000000000005</v>
      </c>
      <c r="F635" s="227">
        <f>-F626</f>
        <v>-245.92500000000001</v>
      </c>
      <c r="G635" s="227">
        <f t="shared" si="143"/>
        <v>-513.52600000000007</v>
      </c>
    </row>
    <row r="636" spans="2:7" ht="12.75">
      <c r="B636" s="24" t="s">
        <v>48</v>
      </c>
      <c r="C636" s="226">
        <f>C601+C567+C535+C503</f>
        <v>2.556</v>
      </c>
      <c r="D636" s="226" t="s">
        <v>138</v>
      </c>
      <c r="E636" s="226" t="s">
        <v>138</v>
      </c>
      <c r="F636" s="226" t="s">
        <v>138</v>
      </c>
      <c r="G636" s="227">
        <f t="shared" si="143"/>
        <v>2.556</v>
      </c>
    </row>
    <row r="637" spans="2:7">
      <c r="B637" s="24" t="s">
        <v>105</v>
      </c>
      <c r="C637" s="226" t="s">
        <v>138</v>
      </c>
      <c r="D637" s="226" t="s">
        <v>138</v>
      </c>
      <c r="E637" s="226" t="s">
        <v>138</v>
      </c>
      <c r="F637" s="226">
        <f>F602+F568+F536+F504</f>
        <v>0</v>
      </c>
      <c r="G637" s="227">
        <f t="shared" si="143"/>
        <v>0</v>
      </c>
    </row>
    <row r="638" spans="2:7" ht="12.75">
      <c r="B638" s="24" t="s">
        <v>49</v>
      </c>
      <c r="C638" s="226" t="s">
        <v>138</v>
      </c>
      <c r="D638" s="226" t="s">
        <v>138</v>
      </c>
      <c r="E638" s="226" t="s">
        <v>138</v>
      </c>
      <c r="F638" s="226" t="s">
        <v>138</v>
      </c>
      <c r="G638" s="227"/>
    </row>
    <row r="639" spans="2:7">
      <c r="B639" s="19" t="s">
        <v>107</v>
      </c>
      <c r="C639" s="226">
        <f t="shared" ref="C639:F639" si="144">C604+C570+C538+C506</f>
        <v>11.398999999999999</v>
      </c>
      <c r="D639" s="226">
        <f t="shared" si="144"/>
        <v>12.171999999999999</v>
      </c>
      <c r="E639" s="226">
        <f t="shared" si="144"/>
        <v>3.117</v>
      </c>
      <c r="F639" s="226">
        <f t="shared" si="144"/>
        <v>45.002000000000002</v>
      </c>
      <c r="G639" s="227">
        <f t="shared" ref="G639:G640" si="145">SUM(C639:F639)</f>
        <v>71.69</v>
      </c>
    </row>
    <row r="640" spans="2:7">
      <c r="B640" s="19" t="s">
        <v>95</v>
      </c>
      <c r="C640" s="226" t="s">
        <v>138</v>
      </c>
      <c r="D640" s="226" t="s">
        <v>138</v>
      </c>
      <c r="E640" s="226" t="s">
        <v>138</v>
      </c>
      <c r="F640" s="226">
        <f>F605+F571+F539+F507</f>
        <v>0</v>
      </c>
      <c r="G640" s="227">
        <f t="shared" si="145"/>
        <v>0</v>
      </c>
    </row>
    <row r="641" spans="2:7">
      <c r="B641" s="19" t="s">
        <v>96</v>
      </c>
      <c r="C641" s="226" t="s">
        <v>138</v>
      </c>
      <c r="D641" s="226" t="s">
        <v>138</v>
      </c>
      <c r="E641" s="226" t="s">
        <v>138</v>
      </c>
      <c r="F641" s="226">
        <f>F606+F572+F540+F508</f>
        <v>3.266</v>
      </c>
      <c r="G641" s="227">
        <f>SUM(C641:F641)</f>
        <v>3.266</v>
      </c>
    </row>
    <row r="642" spans="2:7">
      <c r="B642" s="187" t="s">
        <v>97</v>
      </c>
      <c r="C642" s="226" t="s">
        <v>138</v>
      </c>
      <c r="D642" s="226" t="s">
        <v>138</v>
      </c>
      <c r="E642" s="226" t="s">
        <v>138</v>
      </c>
      <c r="F642" s="226">
        <f>F607+F573+F541+F509</f>
        <v>8.3229999999999986</v>
      </c>
      <c r="G642" s="227">
        <f>SUM(C642:F642)</f>
        <v>8.3229999999999986</v>
      </c>
    </row>
    <row r="643" spans="2:7" ht="12.75">
      <c r="B643" s="19" t="s">
        <v>19</v>
      </c>
      <c r="C643" s="226" t="s">
        <v>138</v>
      </c>
      <c r="D643" s="226" t="s">
        <v>138</v>
      </c>
      <c r="E643" s="226" t="s">
        <v>138</v>
      </c>
      <c r="F643" s="226">
        <f>F608+F574+F542+F510</f>
        <v>30.670999999999999</v>
      </c>
      <c r="G643" s="227">
        <f t="shared" ref="G643:G644" si="146">SUM(C643:F643)</f>
        <v>30.670999999999999</v>
      </c>
    </row>
    <row r="644" spans="2:7" ht="12.75">
      <c r="B644" s="15" t="s">
        <v>2</v>
      </c>
      <c r="C644" s="22">
        <f>SUM(C634,C635:C637,C639:C643)</f>
        <v>951.70900000000017</v>
      </c>
      <c r="D644" s="22">
        <f>SUM(D634,D635:D637,D639:D643)</f>
        <v>293.577</v>
      </c>
      <c r="E644" s="22">
        <f>SUM(E634,E635:E637,E639:E643)</f>
        <v>52.823999999999991</v>
      </c>
      <c r="F644" s="22">
        <f>SUM(F634,F635:F637,F639:F643)</f>
        <v>-173.72000000000003</v>
      </c>
      <c r="G644" s="22">
        <f t="shared" si="146"/>
        <v>1124.3900000000001</v>
      </c>
    </row>
    <row r="645" spans="2:7" ht="12.75">
      <c r="B645" s="3" t="s">
        <v>156</v>
      </c>
      <c r="C645" s="55"/>
      <c r="D645" s="55"/>
      <c r="E645" s="55"/>
      <c r="F645" s="55"/>
      <c r="G645" s="55"/>
    </row>
    <row r="646" spans="2:7">
      <c r="B646" s="20" t="s">
        <v>107</v>
      </c>
      <c r="C646" s="17">
        <f t="shared" ref="C646:E646" si="147">C611+C577+C545+C513</f>
        <v>118.27600000000001</v>
      </c>
      <c r="D646" s="17">
        <f t="shared" si="147"/>
        <v>182.43099999999998</v>
      </c>
      <c r="E646" s="17">
        <f t="shared" si="147"/>
        <v>39.942999999999998</v>
      </c>
      <c r="F646" s="17">
        <f>F611+F577+F545+F513</f>
        <v>72.693999999999988</v>
      </c>
      <c r="G646" s="17">
        <f>SUM(C646:F646)</f>
        <v>413.34399999999994</v>
      </c>
    </row>
    <row r="647" spans="2:7">
      <c r="B647" s="21" t="s">
        <v>102</v>
      </c>
      <c r="C647" s="17">
        <f>C612+C578+C546+C514</f>
        <v>77.622</v>
      </c>
      <c r="D647" s="17"/>
      <c r="E647" s="17"/>
      <c r="F647" s="17"/>
      <c r="G647" s="17">
        <f>SUM(C647:F647)</f>
        <v>77.622</v>
      </c>
    </row>
    <row r="648" spans="2:7">
      <c r="B648" s="21" t="s">
        <v>93</v>
      </c>
      <c r="C648" s="17"/>
      <c r="D648" s="17"/>
      <c r="E648" s="17"/>
      <c r="F648" s="17">
        <f>F613+F579+F547+F515</f>
        <v>-68.007999999999996</v>
      </c>
      <c r="G648" s="17">
        <f>SUM(C648:F648)</f>
        <v>-68.007999999999996</v>
      </c>
    </row>
    <row r="649" spans="2:7" ht="13.5" thickBot="1">
      <c r="B649" s="15" t="s">
        <v>142</v>
      </c>
      <c r="C649" s="25">
        <f>C644-C646-C647-C648</f>
        <v>755.81100000000026</v>
      </c>
      <c r="D649" s="25">
        <f t="shared" ref="D649:G649" si="148">D644-D646-D647-D648</f>
        <v>111.14600000000002</v>
      </c>
      <c r="E649" s="25">
        <f t="shared" si="148"/>
        <v>12.880999999999993</v>
      </c>
      <c r="F649" s="25">
        <f t="shared" si="148"/>
        <v>-178.40600000000001</v>
      </c>
      <c r="G649" s="25">
        <f t="shared" si="148"/>
        <v>701.43200000000024</v>
      </c>
    </row>
    <row r="650" spans="2:7" ht="15" thickTop="1"/>
    <row r="651" spans="2:7">
      <c r="B651" s="253"/>
      <c r="C651" s="31"/>
    </row>
    <row r="655" spans="2:7" ht="15.75">
      <c r="B655" s="12" t="s">
        <v>212</v>
      </c>
      <c r="C655" s="26"/>
      <c r="D655" s="26"/>
      <c r="E655" s="26"/>
      <c r="F655" s="26"/>
      <c r="G655" s="18"/>
    </row>
    <row r="656" spans="2:7" ht="15.75">
      <c r="B656" s="12"/>
      <c r="C656" s="26"/>
      <c r="D656" s="26"/>
      <c r="E656" s="26"/>
      <c r="F656" s="26"/>
      <c r="G656" s="18"/>
    </row>
    <row r="657" spans="2:7" ht="12.75">
      <c r="C657" s="13" t="s">
        <v>211</v>
      </c>
      <c r="D657" s="13"/>
      <c r="E657" s="13"/>
      <c r="F657" s="13"/>
      <c r="G657" s="13"/>
    </row>
    <row r="658" spans="2:7" ht="25.5">
      <c r="C658" s="14" t="s">
        <v>43</v>
      </c>
      <c r="D658" s="14" t="s">
        <v>135</v>
      </c>
      <c r="E658" s="14" t="s">
        <v>130</v>
      </c>
      <c r="F658" s="14" t="s">
        <v>7</v>
      </c>
      <c r="G658" s="14" t="s">
        <v>38</v>
      </c>
    </row>
    <row r="659" spans="2:7" ht="12.75">
      <c r="B659" s="15" t="s">
        <v>44</v>
      </c>
      <c r="C659" s="226">
        <v>192.63900000000001</v>
      </c>
      <c r="D659" s="226">
        <v>15.42429567999965</v>
      </c>
      <c r="E659" s="226">
        <v>-5.7173461600000266</v>
      </c>
      <c r="F659" s="226">
        <v>-91.938949519999639</v>
      </c>
      <c r="G659" s="227">
        <f>SUM(C659:F659)</f>
        <v>110.407</v>
      </c>
    </row>
    <row r="660" spans="2:7" ht="12.75">
      <c r="B660" s="3" t="s">
        <v>45</v>
      </c>
      <c r="C660" s="226"/>
      <c r="D660" s="226"/>
      <c r="E660" s="226"/>
      <c r="F660" s="226"/>
      <c r="G660" s="227"/>
    </row>
    <row r="661" spans="2:7" ht="12.75">
      <c r="B661" s="19" t="s">
        <v>46</v>
      </c>
      <c r="C661" s="226">
        <v>43.46</v>
      </c>
      <c r="D661" s="226">
        <v>22.676713538100003</v>
      </c>
      <c r="E661" s="226">
        <v>9.9599019557999995</v>
      </c>
      <c r="F661" s="226">
        <v>75.294384506099988</v>
      </c>
      <c r="G661" s="227">
        <f>SUM(C661:F661)</f>
        <v>151.39099999999999</v>
      </c>
    </row>
    <row r="662" spans="2:7">
      <c r="B662" s="19" t="s">
        <v>123</v>
      </c>
      <c r="C662" s="226" t="s">
        <v>138</v>
      </c>
      <c r="D662" s="226" t="s">
        <v>138</v>
      </c>
      <c r="E662" s="226" t="s">
        <v>138</v>
      </c>
      <c r="F662" s="226"/>
      <c r="G662" s="227"/>
    </row>
    <row r="663" spans="2:7" ht="12.75">
      <c r="B663" s="19" t="s">
        <v>47</v>
      </c>
      <c r="C663" s="226" t="s">
        <v>138</v>
      </c>
      <c r="D663" s="226" t="s">
        <v>138</v>
      </c>
      <c r="E663" s="226" t="s">
        <v>138</v>
      </c>
      <c r="F663" s="226" t="s">
        <v>138</v>
      </c>
      <c r="G663" s="227"/>
    </row>
    <row r="664" spans="2:7">
      <c r="B664" s="20" t="s">
        <v>107</v>
      </c>
      <c r="C664" s="226">
        <v>27.452999999999999</v>
      </c>
      <c r="D664" s="226">
        <v>40.029860528500016</v>
      </c>
      <c r="E664" s="226">
        <v>11.467344214599995</v>
      </c>
      <c r="F664" s="226">
        <v>5.9697952568999755</v>
      </c>
      <c r="G664" s="227">
        <f t="shared" ref="G664:G665" si="149">SUM(C664:F664)</f>
        <v>84.919999999999973</v>
      </c>
    </row>
    <row r="665" spans="2:7">
      <c r="B665" s="20" t="s">
        <v>95</v>
      </c>
      <c r="C665" s="226" t="s">
        <v>138</v>
      </c>
      <c r="D665" s="226" t="s">
        <v>138</v>
      </c>
      <c r="E665" s="226" t="s">
        <v>138</v>
      </c>
      <c r="F665" s="226">
        <v>0</v>
      </c>
      <c r="G665" s="227">
        <f t="shared" si="149"/>
        <v>0</v>
      </c>
    </row>
    <row r="666" spans="2:7">
      <c r="B666" s="188" t="s">
        <v>97</v>
      </c>
      <c r="C666" s="226" t="s">
        <v>138</v>
      </c>
      <c r="D666" s="226" t="s">
        <v>138</v>
      </c>
      <c r="E666" s="226" t="s">
        <v>138</v>
      </c>
      <c r="F666" s="226">
        <v>0</v>
      </c>
      <c r="G666" s="227">
        <f>SUM(C666:F666)</f>
        <v>0</v>
      </c>
    </row>
    <row r="667" spans="2:7">
      <c r="B667" s="21" t="s">
        <v>102</v>
      </c>
      <c r="C667" s="226">
        <v>19.128</v>
      </c>
      <c r="D667" s="226">
        <v>0</v>
      </c>
      <c r="E667" s="226">
        <v>0</v>
      </c>
      <c r="F667" s="226">
        <v>0</v>
      </c>
      <c r="G667" s="227">
        <f>SUM(C667:F667)</f>
        <v>19.128</v>
      </c>
    </row>
    <row r="668" spans="2:7" ht="12.75">
      <c r="B668" s="20" t="s">
        <v>19</v>
      </c>
      <c r="C668" s="226">
        <v>0</v>
      </c>
      <c r="D668" s="226">
        <v>0</v>
      </c>
      <c r="E668" s="226">
        <v>0</v>
      </c>
      <c r="F668" s="226">
        <v>7.2439999999999998</v>
      </c>
      <c r="G668" s="227">
        <f t="shared" ref="G668:G672" si="150">SUM(C668:F668)</f>
        <v>7.2439999999999998</v>
      </c>
    </row>
    <row r="669" spans="2:7" ht="12.75">
      <c r="B669" s="15" t="s">
        <v>32</v>
      </c>
      <c r="C669" s="228">
        <f>SUM(C659,C661:C662,C664:C668)</f>
        <v>282.68</v>
      </c>
      <c r="D669" s="228">
        <f>SUM(D659,D661:D662,D664:D668)</f>
        <v>78.130869746599672</v>
      </c>
      <c r="E669" s="228">
        <f>SUM(E659,E661:E662,E664:E668)</f>
        <v>15.709900010399968</v>
      </c>
      <c r="F669" s="228">
        <f>SUM(F659,F661:F662,F664:F668)</f>
        <v>-3.4307697569996769</v>
      </c>
      <c r="G669" s="228">
        <f t="shared" si="150"/>
        <v>373.09</v>
      </c>
    </row>
    <row r="670" spans="2:7" ht="12.75">
      <c r="B670" s="24" t="s">
        <v>46</v>
      </c>
      <c r="C670" s="227">
        <f>-C661</f>
        <v>-43.46</v>
      </c>
      <c r="D670" s="227">
        <f t="shared" ref="D670:F670" si="151">-D661</f>
        <v>-22.676713538100003</v>
      </c>
      <c r="E670" s="227">
        <f t="shared" si="151"/>
        <v>-9.9599019557999995</v>
      </c>
      <c r="F670" s="227">
        <f t="shared" si="151"/>
        <v>-75.294384506099988</v>
      </c>
      <c r="G670" s="227">
        <f t="shared" si="150"/>
        <v>-151.39099999999999</v>
      </c>
    </row>
    <row r="671" spans="2:7" ht="12.75">
      <c r="B671" s="24" t="s">
        <v>48</v>
      </c>
      <c r="C671" s="226">
        <v>0.53300000000000003</v>
      </c>
      <c r="D671" s="226">
        <v>0</v>
      </c>
      <c r="E671" s="226">
        <v>0</v>
      </c>
      <c r="F671" s="226">
        <v>0</v>
      </c>
      <c r="G671" s="227">
        <f t="shared" si="150"/>
        <v>0.53300000000000003</v>
      </c>
    </row>
    <row r="672" spans="2:7">
      <c r="B672" s="24" t="s">
        <v>105</v>
      </c>
      <c r="C672" s="226" t="s">
        <v>138</v>
      </c>
      <c r="D672" s="226" t="s">
        <v>138</v>
      </c>
      <c r="E672" s="226" t="s">
        <v>138</v>
      </c>
      <c r="F672" s="226">
        <v>0</v>
      </c>
      <c r="G672" s="227">
        <f t="shared" si="150"/>
        <v>0</v>
      </c>
    </row>
    <row r="673" spans="2:7" ht="12.75">
      <c r="B673" s="24" t="s">
        <v>49</v>
      </c>
      <c r="C673" s="226" t="s">
        <v>138</v>
      </c>
      <c r="D673" s="226" t="s">
        <v>138</v>
      </c>
      <c r="E673" s="226" t="s">
        <v>138</v>
      </c>
      <c r="F673" s="226" t="s">
        <v>138</v>
      </c>
      <c r="G673" s="227"/>
    </row>
    <row r="674" spans="2:7">
      <c r="B674" s="19" t="s">
        <v>107</v>
      </c>
      <c r="C674" s="226">
        <v>3.1019999999999999</v>
      </c>
      <c r="D674" s="226">
        <v>2.94</v>
      </c>
      <c r="E674" s="226">
        <v>1.2549999999999999</v>
      </c>
      <c r="F674" s="226">
        <v>11.226000000000001</v>
      </c>
      <c r="G674" s="227">
        <f t="shared" ref="G674:G675" si="152">SUM(C674:F674)</f>
        <v>18.523</v>
      </c>
    </row>
    <row r="675" spans="2:7">
      <c r="B675" s="19" t="s">
        <v>95</v>
      </c>
      <c r="C675" s="226"/>
      <c r="D675" s="226"/>
      <c r="E675" s="226"/>
      <c r="F675" s="226">
        <v>-7.2759576141834261E-15</v>
      </c>
      <c r="G675" s="227">
        <f t="shared" si="152"/>
        <v>-7.2759576141834261E-15</v>
      </c>
    </row>
    <row r="676" spans="2:7">
      <c r="B676" s="19" t="s">
        <v>96</v>
      </c>
      <c r="C676" s="226" t="s">
        <v>138</v>
      </c>
      <c r="D676" s="226" t="s">
        <v>138</v>
      </c>
      <c r="E676" s="226" t="s">
        <v>138</v>
      </c>
      <c r="F676" s="226">
        <v>11.706</v>
      </c>
      <c r="G676" s="227">
        <f>SUM(C676:F676)</f>
        <v>11.706</v>
      </c>
    </row>
    <row r="677" spans="2:7">
      <c r="B677" s="187" t="s">
        <v>97</v>
      </c>
      <c r="C677" s="226" t="s">
        <v>138</v>
      </c>
      <c r="D677" s="226" t="s">
        <v>138</v>
      </c>
      <c r="E677" s="226" t="s">
        <v>138</v>
      </c>
      <c r="F677" s="226">
        <v>1.4379999999999999</v>
      </c>
      <c r="G677" s="227">
        <f>SUM(C677:F677)</f>
        <v>1.4379999999999999</v>
      </c>
    </row>
    <row r="678" spans="2:7" ht="12.75">
      <c r="B678" s="19" t="s">
        <v>19</v>
      </c>
      <c r="C678" s="226">
        <v>0</v>
      </c>
      <c r="D678" s="226">
        <v>0</v>
      </c>
      <c r="E678" s="226">
        <v>0</v>
      </c>
      <c r="F678" s="226">
        <v>8.4499999999999993</v>
      </c>
      <c r="G678" s="227">
        <f t="shared" ref="G678:G679" si="153">SUM(C678:F678)</f>
        <v>8.4499999999999993</v>
      </c>
    </row>
    <row r="679" spans="2:7" ht="12.75">
      <c r="B679" s="15" t="s">
        <v>2</v>
      </c>
      <c r="C679" s="22">
        <f>SUM(C669,C670:C672,C674:C678)</f>
        <v>242.85499999999999</v>
      </c>
      <c r="D679" s="22">
        <f>SUM(D669,D670:D672,D674:D678)</f>
        <v>58.394156208499666</v>
      </c>
      <c r="E679" s="22">
        <f>SUM(E669,E670:E672,E674:E678)</f>
        <v>7.0049980545999686</v>
      </c>
      <c r="F679" s="22">
        <f>SUM(F669,F670:F672,F674:F678)</f>
        <v>-45.905154263099675</v>
      </c>
      <c r="G679" s="22">
        <f t="shared" si="153"/>
        <v>262.34899999999993</v>
      </c>
    </row>
    <row r="680" spans="2:7" ht="12.75">
      <c r="B680" s="3" t="s">
        <v>156</v>
      </c>
      <c r="C680" s="55"/>
      <c r="D680" s="55"/>
      <c r="E680" s="55"/>
      <c r="F680" s="55"/>
      <c r="G680" s="55"/>
    </row>
    <row r="681" spans="2:7">
      <c r="B681" s="20" t="s">
        <v>107</v>
      </c>
      <c r="C681" s="17">
        <f>SUM(C664,C674)</f>
        <v>30.555</v>
      </c>
      <c r="D681" s="17">
        <f>SUM(D664,D674)</f>
        <v>42.969860528500014</v>
      </c>
      <c r="E681" s="17">
        <f>SUM(E664,E674)</f>
        <v>12.722344214599996</v>
      </c>
      <c r="F681" s="17">
        <f>SUM(F664,F674)</f>
        <v>17.195795256899977</v>
      </c>
      <c r="G681" s="17">
        <f>SUM(C681:F681)</f>
        <v>103.44299999999998</v>
      </c>
    </row>
    <row r="682" spans="2:7">
      <c r="B682" s="21" t="s">
        <v>102</v>
      </c>
      <c r="C682" s="17">
        <f>+C667</f>
        <v>19.128</v>
      </c>
      <c r="D682" s="17"/>
      <c r="E682" s="17"/>
      <c r="F682" s="17"/>
      <c r="G682" s="17">
        <f>SUM(C682:F682)</f>
        <v>19.128</v>
      </c>
    </row>
    <row r="683" spans="2:7">
      <c r="B683" s="21" t="s">
        <v>93</v>
      </c>
      <c r="C683" s="17"/>
      <c r="D683" s="17"/>
      <c r="E683" s="17"/>
      <c r="F683" s="17">
        <f>-'Consolidated Reconciliations'!W14</f>
        <v>-15.984</v>
      </c>
      <c r="G683" s="17">
        <f>SUM(C683:F683)</f>
        <v>-15.984</v>
      </c>
    </row>
    <row r="684" spans="2:7" ht="13.5" thickBot="1">
      <c r="B684" s="15" t="s">
        <v>142</v>
      </c>
      <c r="C684" s="25">
        <f>C679-C681-C682-C683</f>
        <v>193.17199999999997</v>
      </c>
      <c r="D684" s="25">
        <f t="shared" ref="D684:G684" si="154">D679-D681-D682-D683</f>
        <v>15.424295679999652</v>
      </c>
      <c r="E684" s="25">
        <f t="shared" si="154"/>
        <v>-5.7173461600000275</v>
      </c>
      <c r="F684" s="25">
        <f t="shared" si="154"/>
        <v>-47.11694951999965</v>
      </c>
      <c r="G684" s="25">
        <f t="shared" si="154"/>
        <v>155.76199999999997</v>
      </c>
    </row>
    <row r="685" spans="2:7" ht="15" thickTop="1"/>
    <row r="689" spans="2:7" ht="15.75">
      <c r="B689" s="12" t="s">
        <v>214</v>
      </c>
      <c r="C689" s="26"/>
      <c r="D689" s="26"/>
      <c r="E689" s="26"/>
      <c r="F689" s="26"/>
      <c r="G689" s="18"/>
    </row>
    <row r="690" spans="2:7" ht="15.75">
      <c r="B690" s="12"/>
      <c r="C690" s="26"/>
      <c r="D690" s="26"/>
      <c r="E690" s="26"/>
      <c r="F690" s="26"/>
      <c r="G690" s="18"/>
    </row>
    <row r="691" spans="2:7" ht="12.75">
      <c r="C691" s="13" t="s">
        <v>215</v>
      </c>
      <c r="D691" s="13"/>
      <c r="E691" s="13"/>
      <c r="F691" s="13"/>
      <c r="G691" s="13"/>
    </row>
    <row r="692" spans="2:7" ht="25.5">
      <c r="C692" s="14" t="s">
        <v>43</v>
      </c>
      <c r="D692" s="14" t="s">
        <v>135</v>
      </c>
      <c r="E692" s="14" t="s">
        <v>130</v>
      </c>
      <c r="F692" s="14" t="s">
        <v>7</v>
      </c>
      <c r="G692" s="14" t="s">
        <v>38</v>
      </c>
    </row>
    <row r="693" spans="2:7" ht="12.75">
      <c r="B693" s="15" t="s">
        <v>44</v>
      </c>
      <c r="C693" s="226">
        <v>159.38399999999999</v>
      </c>
      <c r="D693" s="226">
        <v>22.66</v>
      </c>
      <c r="E693" s="226">
        <v>-5.7460000000000004</v>
      </c>
      <c r="F693" s="226">
        <v>-94.385000000000005</v>
      </c>
      <c r="G693" s="227">
        <f>SUM(C693:F693)</f>
        <v>81.912999999999968</v>
      </c>
    </row>
    <row r="694" spans="2:7" ht="12.75">
      <c r="B694" s="3" t="s">
        <v>45</v>
      </c>
      <c r="C694" s="226"/>
      <c r="D694" s="226"/>
      <c r="E694" s="226"/>
      <c r="F694" s="226"/>
      <c r="G694" s="227"/>
    </row>
    <row r="695" spans="2:7" ht="12.75">
      <c r="B695" s="19" t="s">
        <v>46</v>
      </c>
      <c r="C695" s="226">
        <v>45.481999999999999</v>
      </c>
      <c r="D695" s="226">
        <v>22.442</v>
      </c>
      <c r="E695" s="226">
        <v>10.170999999999999</v>
      </c>
      <c r="F695" s="226">
        <v>76.61</v>
      </c>
      <c r="G695" s="227">
        <f>SUM(C695:F695)</f>
        <v>154.70499999999998</v>
      </c>
    </row>
    <row r="696" spans="2:7">
      <c r="B696" s="19" t="s">
        <v>123</v>
      </c>
      <c r="C696" s="226" t="s">
        <v>138</v>
      </c>
      <c r="D696" s="226" t="s">
        <v>138</v>
      </c>
      <c r="E696" s="226" t="s">
        <v>138</v>
      </c>
      <c r="F696" s="226"/>
      <c r="G696" s="227"/>
    </row>
    <row r="697" spans="2:7" ht="12.75">
      <c r="B697" s="19" t="s">
        <v>47</v>
      </c>
      <c r="C697" s="226" t="s">
        <v>138</v>
      </c>
      <c r="D697" s="226" t="s">
        <v>138</v>
      </c>
      <c r="E697" s="226" t="s">
        <v>138</v>
      </c>
      <c r="F697" s="226" t="s">
        <v>138</v>
      </c>
      <c r="G697" s="227"/>
    </row>
    <row r="698" spans="2:7">
      <c r="B698" s="20" t="s">
        <v>107</v>
      </c>
      <c r="C698" s="226">
        <v>27.581</v>
      </c>
      <c r="D698" s="226">
        <v>40.698999999999998</v>
      </c>
      <c r="E698" s="226">
        <v>12.342000000000001</v>
      </c>
      <c r="F698" s="226">
        <v>5.9710000000000001</v>
      </c>
      <c r="G698" s="227">
        <f t="shared" ref="G698:G699" si="155">SUM(C698:F698)</f>
        <v>86.593000000000004</v>
      </c>
    </row>
    <row r="699" spans="2:7">
      <c r="B699" s="20" t="s">
        <v>95</v>
      </c>
      <c r="C699" s="226" t="s">
        <v>138</v>
      </c>
      <c r="D699" s="226" t="s">
        <v>138</v>
      </c>
      <c r="E699" s="226" t="s">
        <v>138</v>
      </c>
      <c r="F699" s="226">
        <v>0</v>
      </c>
      <c r="G699" s="227">
        <f t="shared" si="155"/>
        <v>0</v>
      </c>
    </row>
    <row r="700" spans="2:7">
      <c r="B700" s="188" t="s">
        <v>97</v>
      </c>
      <c r="C700" s="226" t="s">
        <v>138</v>
      </c>
      <c r="D700" s="226" t="s">
        <v>138</v>
      </c>
      <c r="E700" s="226" t="s">
        <v>138</v>
      </c>
      <c r="F700" s="226">
        <v>0</v>
      </c>
      <c r="G700" s="227">
        <f>SUM(C700:F700)</f>
        <v>0</v>
      </c>
    </row>
    <row r="701" spans="2:7">
      <c r="B701" s="21" t="s">
        <v>102</v>
      </c>
      <c r="C701" s="226">
        <v>19.846</v>
      </c>
      <c r="D701" s="226">
        <v>0</v>
      </c>
      <c r="E701" s="226">
        <v>0</v>
      </c>
      <c r="F701" s="226">
        <v>0</v>
      </c>
      <c r="G701" s="227">
        <f>SUM(C701:F701)</f>
        <v>19.846</v>
      </c>
    </row>
    <row r="702" spans="2:7" ht="12.75">
      <c r="B702" s="20" t="s">
        <v>19</v>
      </c>
      <c r="C702" s="226">
        <v>0</v>
      </c>
      <c r="D702" s="226">
        <v>0</v>
      </c>
      <c r="E702" s="226">
        <v>0</v>
      </c>
      <c r="F702" s="226">
        <v>7.3810000000000002</v>
      </c>
      <c r="G702" s="227">
        <f t="shared" ref="G702:G706" si="156">SUM(C702:F702)</f>
        <v>7.3810000000000002</v>
      </c>
    </row>
    <row r="703" spans="2:7" ht="12.75">
      <c r="B703" s="15" t="s">
        <v>32</v>
      </c>
      <c r="C703" s="228">
        <f>SUM(C693,C695:C696,C698:C702)</f>
        <v>252.29299999999998</v>
      </c>
      <c r="D703" s="228">
        <f>SUM(D693,D695:D696,D698:D702)</f>
        <v>85.801000000000002</v>
      </c>
      <c r="E703" s="228">
        <f>SUM(E693,E695:E696,E698:E702)</f>
        <v>16.766999999999999</v>
      </c>
      <c r="F703" s="228">
        <f>SUM(F693,F695:F696,F698:F702)</f>
        <v>-4.4230000000000054</v>
      </c>
      <c r="G703" s="228">
        <f t="shared" si="156"/>
        <v>350.43799999999999</v>
      </c>
    </row>
    <row r="704" spans="2:7" ht="12.75">
      <c r="B704" s="24" t="s">
        <v>46</v>
      </c>
      <c r="C704" s="227">
        <f>-C695</f>
        <v>-45.481999999999999</v>
      </c>
      <c r="D704" s="227">
        <f t="shared" ref="D704:F704" si="157">-D695</f>
        <v>-22.442</v>
      </c>
      <c r="E704" s="227">
        <f t="shared" si="157"/>
        <v>-10.170999999999999</v>
      </c>
      <c r="F704" s="227">
        <f t="shared" si="157"/>
        <v>-76.61</v>
      </c>
      <c r="G704" s="227">
        <f t="shared" si="156"/>
        <v>-154.70499999999998</v>
      </c>
    </row>
    <row r="705" spans="2:7" ht="12.75">
      <c r="B705" s="24" t="s">
        <v>48</v>
      </c>
      <c r="C705" s="226">
        <v>0.41299999999999998</v>
      </c>
      <c r="D705" s="226">
        <v>0</v>
      </c>
      <c r="E705" s="226">
        <v>0</v>
      </c>
      <c r="F705" s="226">
        <v>0</v>
      </c>
      <c r="G705" s="227">
        <f t="shared" si="156"/>
        <v>0.41299999999999998</v>
      </c>
    </row>
    <row r="706" spans="2:7">
      <c r="B706" s="24" t="s">
        <v>105</v>
      </c>
      <c r="C706" s="226" t="s">
        <v>138</v>
      </c>
      <c r="D706" s="226" t="s">
        <v>138</v>
      </c>
      <c r="E706" s="226" t="s">
        <v>138</v>
      </c>
      <c r="F706" s="226">
        <v>0</v>
      </c>
      <c r="G706" s="227">
        <f t="shared" si="156"/>
        <v>0</v>
      </c>
    </row>
    <row r="707" spans="2:7" ht="12.75">
      <c r="B707" s="24" t="s">
        <v>49</v>
      </c>
      <c r="C707" s="226" t="s">
        <v>138</v>
      </c>
      <c r="D707" s="226" t="s">
        <v>138</v>
      </c>
      <c r="E707" s="226" t="s">
        <v>138</v>
      </c>
      <c r="F707" s="226" t="s">
        <v>138</v>
      </c>
      <c r="G707" s="227"/>
    </row>
    <row r="708" spans="2:7">
      <c r="B708" s="19" t="s">
        <v>107</v>
      </c>
      <c r="C708" s="226">
        <v>3.14</v>
      </c>
      <c r="D708" s="226">
        <v>2.5859999999999999</v>
      </c>
      <c r="E708" s="226">
        <v>1.278</v>
      </c>
      <c r="F708" s="226">
        <v>11.25</v>
      </c>
      <c r="G708" s="227">
        <f t="shared" ref="G708:G709" si="158">SUM(C708:F708)</f>
        <v>18.253999999999998</v>
      </c>
    </row>
    <row r="709" spans="2:7">
      <c r="B709" s="19" t="s">
        <v>95</v>
      </c>
      <c r="C709" s="226"/>
      <c r="D709" s="226"/>
      <c r="E709" s="226"/>
      <c r="F709" s="226">
        <v>-7.2759576141834261E-15</v>
      </c>
      <c r="G709" s="227">
        <f t="shared" si="158"/>
        <v>-7.2759576141834261E-15</v>
      </c>
    </row>
    <row r="710" spans="2:7">
      <c r="B710" s="19" t="s">
        <v>96</v>
      </c>
      <c r="C710" s="226" t="s">
        <v>138</v>
      </c>
      <c r="D710" s="226" t="s">
        <v>138</v>
      </c>
      <c r="E710" s="226" t="s">
        <v>138</v>
      </c>
      <c r="F710" s="226">
        <v>8.9350000000000005</v>
      </c>
      <c r="G710" s="227">
        <f>SUM(C710:F710)</f>
        <v>8.9350000000000005</v>
      </c>
    </row>
    <row r="711" spans="2:7">
      <c r="B711" s="187" t="s">
        <v>97</v>
      </c>
      <c r="C711" s="226" t="s">
        <v>138</v>
      </c>
      <c r="D711" s="226" t="s">
        <v>138</v>
      </c>
      <c r="E711" s="226" t="s">
        <v>138</v>
      </c>
      <c r="F711" s="226">
        <v>1.3859999999999999</v>
      </c>
      <c r="G711" s="227">
        <f>SUM(C711:F711)</f>
        <v>1.3859999999999999</v>
      </c>
    </row>
    <row r="712" spans="2:7" ht="12.75">
      <c r="B712" s="19" t="s">
        <v>19</v>
      </c>
      <c r="C712" s="226">
        <v>0</v>
      </c>
      <c r="D712" s="226">
        <v>0</v>
      </c>
      <c r="E712" s="226">
        <v>0</v>
      </c>
      <c r="F712" s="226">
        <v>10.914</v>
      </c>
      <c r="G712" s="227">
        <f t="shared" ref="G712:G713" si="159">SUM(C712:F712)</f>
        <v>10.914</v>
      </c>
    </row>
    <row r="713" spans="2:7" ht="12.75">
      <c r="B713" s="15" t="s">
        <v>2</v>
      </c>
      <c r="C713" s="22">
        <f>SUM(C703:C712)</f>
        <v>210.36399999999998</v>
      </c>
      <c r="D713" s="22">
        <f>SUM(D703,D704:D706,D708:D712)</f>
        <v>65.945000000000007</v>
      </c>
      <c r="E713" s="22">
        <f>SUM(E703,E704:E706,E708:E712)</f>
        <v>7.8740000000000006</v>
      </c>
      <c r="F713" s="22">
        <f>SUM(F703,F704:F706,F708:F712)</f>
        <v>-48.548000000000009</v>
      </c>
      <c r="G713" s="22">
        <f t="shared" si="159"/>
        <v>235.63499999999999</v>
      </c>
    </row>
    <row r="714" spans="2:7" ht="12.75">
      <c r="B714" s="3" t="s">
        <v>156</v>
      </c>
      <c r="C714" s="55"/>
      <c r="D714" s="55"/>
      <c r="E714" s="55"/>
      <c r="F714" s="55"/>
      <c r="G714" s="55"/>
    </row>
    <row r="715" spans="2:7">
      <c r="B715" s="20" t="s">
        <v>107</v>
      </c>
      <c r="C715" s="17">
        <f>SUM(C698,C708)</f>
        <v>30.721</v>
      </c>
      <c r="D715" s="17">
        <f>SUM(D698,D708)</f>
        <v>43.284999999999997</v>
      </c>
      <c r="E715" s="17">
        <f>SUM(E698,E708)</f>
        <v>13.620000000000001</v>
      </c>
      <c r="F715" s="17">
        <f>SUM(F698,F708)</f>
        <v>17.221</v>
      </c>
      <c r="G715" s="17">
        <f>SUM(C715:F715)</f>
        <v>104.84700000000001</v>
      </c>
    </row>
    <row r="716" spans="2:7">
      <c r="B716" s="21" t="s">
        <v>102</v>
      </c>
      <c r="C716" s="17">
        <f>+C701</f>
        <v>19.846</v>
      </c>
      <c r="D716" s="17"/>
      <c r="E716" s="17"/>
      <c r="F716" s="17"/>
      <c r="G716" s="17">
        <f>SUM(C716:F716)</f>
        <v>19.846</v>
      </c>
    </row>
    <row r="717" spans="2:7">
      <c r="B717" s="21" t="s">
        <v>93</v>
      </c>
      <c r="C717" s="17"/>
      <c r="D717" s="17"/>
      <c r="E717" s="17"/>
      <c r="F717" s="17">
        <v>-16.010999999999999</v>
      </c>
      <c r="G717" s="17">
        <f>SUM(C717:F717)</f>
        <v>-16.010999999999999</v>
      </c>
    </row>
    <row r="718" spans="2:7" ht="13.5" thickBot="1">
      <c r="B718" s="15" t="s">
        <v>142</v>
      </c>
      <c r="C718" s="25">
        <f>C713-C715-C716-C717</f>
        <v>159.79699999999997</v>
      </c>
      <c r="D718" s="25">
        <f t="shared" ref="D718:G718" si="160">D713-D715-D716-D717</f>
        <v>22.660000000000011</v>
      </c>
      <c r="E718" s="25">
        <f t="shared" si="160"/>
        <v>-5.7460000000000004</v>
      </c>
      <c r="F718" s="25">
        <f t="shared" si="160"/>
        <v>-49.75800000000001</v>
      </c>
      <c r="G718" s="25">
        <f t="shared" si="160"/>
        <v>126.95299999999997</v>
      </c>
    </row>
    <row r="719" spans="2:7" ht="15" thickTop="1"/>
    <row r="722" spans="2:7" ht="15.75">
      <c r="B722" s="12" t="s">
        <v>219</v>
      </c>
      <c r="C722" s="26"/>
      <c r="D722" s="26"/>
      <c r="E722" s="26"/>
      <c r="F722" s="26"/>
      <c r="G722" s="18"/>
    </row>
    <row r="723" spans="2:7" ht="15.75">
      <c r="B723" s="12"/>
      <c r="C723" s="26"/>
      <c r="D723" s="26"/>
      <c r="E723" s="26"/>
      <c r="F723" s="26"/>
      <c r="G723" s="18"/>
    </row>
    <row r="724" spans="2:7" ht="12.75">
      <c r="C724" s="13" t="s">
        <v>220</v>
      </c>
      <c r="D724" s="13"/>
      <c r="E724" s="13"/>
      <c r="F724" s="13"/>
      <c r="G724" s="13"/>
    </row>
    <row r="725" spans="2:7" ht="25.5">
      <c r="C725" s="14" t="s">
        <v>43</v>
      </c>
      <c r="D725" s="14" t="s">
        <v>135</v>
      </c>
      <c r="E725" s="14" t="s">
        <v>130</v>
      </c>
      <c r="F725" s="14" t="s">
        <v>7</v>
      </c>
      <c r="G725" s="14" t="s">
        <v>38</v>
      </c>
    </row>
    <row r="726" spans="2:7" ht="12.75">
      <c r="B726" s="15" t="s">
        <v>44</v>
      </c>
      <c r="C726" s="226">
        <v>157.911</v>
      </c>
      <c r="D726" s="226">
        <v>24.643999999999998</v>
      </c>
      <c r="E726" s="226">
        <v>-4.008</v>
      </c>
      <c r="F726" s="226">
        <v>-65.087000000000003</v>
      </c>
      <c r="G726" s="227">
        <f>SUM(C726:F726)</f>
        <v>113.46</v>
      </c>
    </row>
    <row r="727" spans="2:7" ht="12.75">
      <c r="B727" s="3" t="s">
        <v>45</v>
      </c>
      <c r="C727" s="226"/>
      <c r="D727" s="226"/>
      <c r="E727" s="226"/>
      <c r="F727" s="226"/>
      <c r="G727" s="227"/>
    </row>
    <row r="728" spans="2:7" ht="12.75">
      <c r="B728" s="19" t="s">
        <v>46</v>
      </c>
      <c r="C728" s="226">
        <v>43.036999999999999</v>
      </c>
      <c r="D728" s="226">
        <v>18.747</v>
      </c>
      <c r="E728" s="226">
        <v>8.8719999999999999</v>
      </c>
      <c r="F728" s="226">
        <v>49.262</v>
      </c>
      <c r="G728" s="227">
        <f>SUM(C728:F728)</f>
        <v>119.91800000000001</v>
      </c>
    </row>
    <row r="729" spans="2:7">
      <c r="B729" s="19" t="s">
        <v>123</v>
      </c>
      <c r="C729" s="226" t="s">
        <v>138</v>
      </c>
      <c r="D729" s="226" t="s">
        <v>138</v>
      </c>
      <c r="E729" s="226" t="s">
        <v>138</v>
      </c>
      <c r="F729" s="226"/>
      <c r="G729" s="227"/>
    </row>
    <row r="730" spans="2:7" ht="12.75">
      <c r="B730" s="19" t="s">
        <v>47</v>
      </c>
      <c r="C730" s="226" t="s">
        <v>138</v>
      </c>
      <c r="D730" s="226" t="s">
        <v>138</v>
      </c>
      <c r="E730" s="226" t="s">
        <v>138</v>
      </c>
      <c r="F730" s="226" t="s">
        <v>138</v>
      </c>
      <c r="G730" s="227"/>
    </row>
    <row r="731" spans="2:7">
      <c r="B731" s="20" t="s">
        <v>107</v>
      </c>
      <c r="C731" s="226">
        <v>27.2</v>
      </c>
      <c r="D731" s="226">
        <v>39.811999999999998</v>
      </c>
      <c r="E731" s="226">
        <v>12.287000000000001</v>
      </c>
      <c r="F731" s="226">
        <v>5.9630000000000001</v>
      </c>
      <c r="G731" s="227">
        <f t="shared" ref="G731:G732" si="161">SUM(C731:F731)</f>
        <v>85.262</v>
      </c>
    </row>
    <row r="732" spans="2:7">
      <c r="B732" s="20" t="s">
        <v>95</v>
      </c>
      <c r="C732" s="226" t="s">
        <v>138</v>
      </c>
      <c r="D732" s="226" t="s">
        <v>138</v>
      </c>
      <c r="E732" s="226" t="s">
        <v>138</v>
      </c>
      <c r="F732" s="226">
        <v>0</v>
      </c>
      <c r="G732" s="227">
        <f t="shared" si="161"/>
        <v>0</v>
      </c>
    </row>
    <row r="733" spans="2:7">
      <c r="B733" s="188" t="s">
        <v>97</v>
      </c>
      <c r="C733" s="226" t="s">
        <v>138</v>
      </c>
      <c r="D733" s="226" t="s">
        <v>138</v>
      </c>
      <c r="E733" s="226" t="s">
        <v>138</v>
      </c>
      <c r="F733" s="226">
        <v>0</v>
      </c>
      <c r="G733" s="227">
        <f>SUM(C733:F733)</f>
        <v>0</v>
      </c>
    </row>
    <row r="734" spans="2:7">
      <c r="B734" s="21" t="s">
        <v>102</v>
      </c>
      <c r="C734" s="226">
        <v>20.850999999999999</v>
      </c>
      <c r="D734" s="226">
        <v>0</v>
      </c>
      <c r="E734" s="226">
        <v>0</v>
      </c>
      <c r="F734" s="226">
        <v>0</v>
      </c>
      <c r="G734" s="227">
        <f>SUM(C734:F734)</f>
        <v>20.850999999999999</v>
      </c>
    </row>
    <row r="735" spans="2:7" ht="12.75">
      <c r="B735" s="20" t="s">
        <v>19</v>
      </c>
      <c r="C735" s="226">
        <v>0</v>
      </c>
      <c r="D735" s="226">
        <v>0</v>
      </c>
      <c r="E735" s="226">
        <v>0</v>
      </c>
      <c r="F735" s="226">
        <v>6.9269999999999996</v>
      </c>
      <c r="G735" s="227">
        <f t="shared" ref="G735:G739" si="162">SUM(C735:F735)</f>
        <v>6.9269999999999996</v>
      </c>
    </row>
    <row r="736" spans="2:7" ht="12.75">
      <c r="B736" s="15" t="s">
        <v>32</v>
      </c>
      <c r="C736" s="228">
        <f>SUM(C726,C728:C729,C731:C735)</f>
        <v>248.999</v>
      </c>
      <c r="D736" s="228">
        <f>SUM(D726,D728:D729,D731:D735)</f>
        <v>83.203000000000003</v>
      </c>
      <c r="E736" s="228">
        <f>SUM(E726,E728:E729,E731:E735)</f>
        <v>17.151</v>
      </c>
      <c r="F736" s="228">
        <f>SUM(F726,F728:F729,F731:F735)</f>
        <v>-2.9350000000000023</v>
      </c>
      <c r="G736" s="228">
        <f t="shared" si="162"/>
        <v>346.41800000000001</v>
      </c>
    </row>
    <row r="737" spans="2:7" ht="12.75">
      <c r="B737" s="24" t="s">
        <v>46</v>
      </c>
      <c r="C737" s="227">
        <f>-C728</f>
        <v>-43.036999999999999</v>
      </c>
      <c r="D737" s="227">
        <f t="shared" ref="D737:F737" si="163">-D728</f>
        <v>-18.747</v>
      </c>
      <c r="E737" s="227">
        <f t="shared" si="163"/>
        <v>-8.8719999999999999</v>
      </c>
      <c r="F737" s="227">
        <f t="shared" si="163"/>
        <v>-49.262</v>
      </c>
      <c r="G737" s="227">
        <f t="shared" si="162"/>
        <v>-119.91800000000001</v>
      </c>
    </row>
    <row r="738" spans="2:7" ht="12.75">
      <c r="B738" s="24" t="s">
        <v>48</v>
      </c>
      <c r="C738" s="226">
        <v>1.0269999999999999</v>
      </c>
      <c r="D738" s="226">
        <v>0</v>
      </c>
      <c r="E738" s="226">
        <v>0</v>
      </c>
      <c r="F738" s="226">
        <v>0</v>
      </c>
      <c r="G738" s="227">
        <f t="shared" si="162"/>
        <v>1.0269999999999999</v>
      </c>
    </row>
    <row r="739" spans="2:7">
      <c r="B739" s="24" t="s">
        <v>105</v>
      </c>
      <c r="C739" s="226" t="s">
        <v>138</v>
      </c>
      <c r="D739" s="226" t="s">
        <v>138</v>
      </c>
      <c r="E739" s="226" t="s">
        <v>138</v>
      </c>
      <c r="F739" s="226">
        <v>0</v>
      </c>
      <c r="G739" s="227">
        <f t="shared" si="162"/>
        <v>0</v>
      </c>
    </row>
    <row r="740" spans="2:7" ht="12.75">
      <c r="B740" s="24" t="s">
        <v>49</v>
      </c>
      <c r="C740" s="226" t="s">
        <v>138</v>
      </c>
      <c r="D740" s="226" t="s">
        <v>138</v>
      </c>
      <c r="E740" s="226" t="s">
        <v>138</v>
      </c>
      <c r="F740" s="226" t="s">
        <v>138</v>
      </c>
      <c r="G740" s="227"/>
    </row>
    <row r="741" spans="2:7">
      <c r="B741" s="19" t="s">
        <v>107</v>
      </c>
      <c r="C741" s="226">
        <v>3.3170000000000002</v>
      </c>
      <c r="D741" s="226">
        <v>2.4889999999999999</v>
      </c>
      <c r="E741" s="226">
        <v>1.339</v>
      </c>
      <c r="F741" s="226">
        <v>11.208</v>
      </c>
      <c r="G741" s="227">
        <f t="shared" ref="G741" si="164">SUM(C741:F741)</f>
        <v>18.353000000000002</v>
      </c>
    </row>
    <row r="742" spans="2:7">
      <c r="B742" s="19" t="s">
        <v>95</v>
      </c>
      <c r="C742" s="226"/>
      <c r="D742" s="226"/>
      <c r="E742" s="226"/>
      <c r="F742" s="226"/>
      <c r="G742" s="227"/>
    </row>
    <row r="743" spans="2:7">
      <c r="B743" s="19" t="s">
        <v>96</v>
      </c>
      <c r="C743" s="226" t="s">
        <v>138</v>
      </c>
      <c r="D743" s="226" t="s">
        <v>138</v>
      </c>
      <c r="E743" s="226" t="s">
        <v>138</v>
      </c>
      <c r="F743" s="226">
        <v>9.6959999999999997</v>
      </c>
      <c r="G743" s="227">
        <f>SUM(C743:F743)</f>
        <v>9.6959999999999997</v>
      </c>
    </row>
    <row r="744" spans="2:7">
      <c r="B744" s="187" t="s">
        <v>97</v>
      </c>
      <c r="C744" s="226" t="s">
        <v>138</v>
      </c>
      <c r="D744" s="226" t="s">
        <v>138</v>
      </c>
      <c r="E744" s="226" t="s">
        <v>138</v>
      </c>
      <c r="F744" s="226">
        <v>-24.178999999999998</v>
      </c>
      <c r="G744" s="227">
        <f>SUM(C744:F744)</f>
        <v>-24.178999999999998</v>
      </c>
    </row>
    <row r="745" spans="2:7" ht="12.75">
      <c r="B745" s="19" t="s">
        <v>19</v>
      </c>
      <c r="C745" s="226">
        <v>0</v>
      </c>
      <c r="D745" s="226">
        <v>0</v>
      </c>
      <c r="E745" s="226">
        <v>0</v>
      </c>
      <c r="F745" s="226">
        <v>10.167</v>
      </c>
      <c r="G745" s="227">
        <f t="shared" ref="G745:G746" si="165">SUM(C745:F745)</f>
        <v>10.167</v>
      </c>
    </row>
    <row r="746" spans="2:7" ht="12.75">
      <c r="B746" s="15" t="s">
        <v>2</v>
      </c>
      <c r="C746" s="22">
        <f>SUM(C736:C745)</f>
        <v>210.30599999999998</v>
      </c>
      <c r="D746" s="22">
        <f>SUM(D736,D737:D739,D741:D745)</f>
        <v>66.945000000000007</v>
      </c>
      <c r="E746" s="22">
        <f>SUM(E736,E737:E739,E741:E745)</f>
        <v>9.6180000000000003</v>
      </c>
      <c r="F746" s="22">
        <f>SUM(F736,F737:F739,F741:F745)</f>
        <v>-45.305000000000007</v>
      </c>
      <c r="G746" s="22">
        <f t="shared" si="165"/>
        <v>241.56399999999996</v>
      </c>
    </row>
    <row r="747" spans="2:7" ht="12.75">
      <c r="B747" s="3" t="s">
        <v>156</v>
      </c>
      <c r="C747" s="55"/>
      <c r="D747" s="55"/>
      <c r="E747" s="55"/>
      <c r="F747" s="55"/>
      <c r="G747" s="55"/>
    </row>
    <row r="748" spans="2:7">
      <c r="B748" s="20" t="s">
        <v>107</v>
      </c>
      <c r="C748" s="17">
        <f>SUM(C731,C741)</f>
        <v>30.516999999999999</v>
      </c>
      <c r="D748" s="17">
        <f>SUM(D731,D741)</f>
        <v>42.300999999999995</v>
      </c>
      <c r="E748" s="17">
        <f>SUM(E731,E741)</f>
        <v>13.626000000000001</v>
      </c>
      <c r="F748" s="17">
        <f>SUM(F731,F741)</f>
        <v>17.170999999999999</v>
      </c>
      <c r="G748" s="17">
        <f>SUM(C748:F748)</f>
        <v>103.61500000000001</v>
      </c>
    </row>
    <row r="749" spans="2:7">
      <c r="B749" s="21" t="s">
        <v>102</v>
      </c>
      <c r="C749" s="17">
        <f>+C734</f>
        <v>20.850999999999999</v>
      </c>
      <c r="D749" s="17"/>
      <c r="E749" s="17"/>
      <c r="F749" s="17"/>
      <c r="G749" s="17">
        <f>SUM(C749:F749)</f>
        <v>20.850999999999999</v>
      </c>
    </row>
    <row r="750" spans="2:7">
      <c r="B750" s="21" t="s">
        <v>93</v>
      </c>
      <c r="C750" s="17"/>
      <c r="D750" s="17"/>
      <c r="E750" s="17"/>
      <c r="F750" s="17">
        <v>-15.976000000000001</v>
      </c>
      <c r="G750" s="17">
        <f>SUM(C750:F750)</f>
        <v>-15.976000000000001</v>
      </c>
    </row>
    <row r="751" spans="2:7" ht="13.5" thickBot="1">
      <c r="B751" s="15" t="s">
        <v>142</v>
      </c>
      <c r="C751" s="25">
        <f>C746-C748-C749-C750</f>
        <v>158.93799999999999</v>
      </c>
      <c r="D751" s="25">
        <f t="shared" ref="D751:G751" si="166">D746-D748-D749-D750</f>
        <v>24.644000000000013</v>
      </c>
      <c r="E751" s="25">
        <f t="shared" si="166"/>
        <v>-4.0080000000000009</v>
      </c>
      <c r="F751" s="25">
        <f t="shared" si="166"/>
        <v>-46.500000000000007</v>
      </c>
      <c r="G751" s="25">
        <f t="shared" si="166"/>
        <v>133.07399999999996</v>
      </c>
    </row>
    <row r="752" spans="2:7" ht="15" thickTop="1"/>
  </sheetData>
  <pageMargins left="0.7" right="0.7" top="0.75" bottom="0.75" header="0.3" footer="0.3"/>
  <pageSetup scale="48"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AS40"/>
  <sheetViews>
    <sheetView showGridLines="0" zoomScaleNormal="100" zoomScaleSheetLayoutView="100" workbookViewId="0">
      <pane xSplit="2" ySplit="4" topLeftCell="C5" activePane="bottomRight" state="frozen"/>
      <selection activeCell="AF24" sqref="AF24"/>
      <selection pane="topRight" activeCell="AF24" sqref="AF24"/>
      <selection pane="bottomLeft" activeCell="AF24" sqref="AF24"/>
      <selection pane="bottomRight"/>
    </sheetView>
  </sheetViews>
  <sheetFormatPr defaultColWidth="9.140625" defaultRowHeight="12.75"/>
  <cols>
    <col min="1" max="1" width="3.7109375" style="3" customWidth="1"/>
    <col min="2" max="2" width="72.140625" style="3" bestFit="1" customWidth="1"/>
    <col min="3" max="3" width="13.140625" style="33" customWidth="1"/>
    <col min="4" max="4" width="10.7109375" style="33" customWidth="1"/>
    <col min="5" max="7" width="11.5703125" style="33" customWidth="1"/>
    <col min="8" max="8" width="12.140625" style="3" bestFit="1" customWidth="1"/>
    <col min="9" max="26" width="9.140625" style="60"/>
    <col min="27" max="28" width="9.28515625" style="60" bestFit="1" customWidth="1"/>
    <col min="29" max="30" width="9.85546875" style="60" bestFit="1" customWidth="1"/>
    <col min="31" max="34" width="9.28515625" style="60" bestFit="1" customWidth="1"/>
    <col min="35" max="35" width="9.85546875" style="60" bestFit="1" customWidth="1"/>
    <col min="36" max="39" width="9.28515625" style="60" bestFit="1" customWidth="1"/>
    <col min="40" max="40" width="9.85546875" style="60" bestFit="1" customWidth="1"/>
    <col min="41" max="44" width="9.28515625" style="60" bestFit="1" customWidth="1"/>
    <col min="45" max="45" width="10.85546875" style="184" bestFit="1" customWidth="1"/>
    <col min="46" max="16384" width="9.140625" style="3"/>
  </cols>
  <sheetData>
    <row r="1" spans="2:45">
      <c r="C1" s="317"/>
      <c r="D1" s="317"/>
      <c r="E1" s="317"/>
      <c r="F1" s="317"/>
      <c r="G1" s="317"/>
    </row>
    <row r="2" spans="2:45" ht="26.25">
      <c r="B2" s="5" t="s">
        <v>170</v>
      </c>
      <c r="C2" s="5"/>
      <c r="D2" s="5"/>
      <c r="E2" s="317"/>
      <c r="F2" s="317"/>
      <c r="G2" s="297"/>
    </row>
    <row r="3" spans="2:45">
      <c r="B3" s="6" t="s">
        <v>21</v>
      </c>
      <c r="C3" s="86"/>
      <c r="D3" s="86"/>
      <c r="E3" s="86"/>
      <c r="F3" s="86"/>
      <c r="G3" s="86"/>
    </row>
    <row r="4" spans="2:45" ht="15">
      <c r="B4" s="287" t="s">
        <v>59</v>
      </c>
      <c r="C4" s="288"/>
      <c r="D4" s="288"/>
      <c r="E4" s="288"/>
      <c r="F4" s="288"/>
      <c r="G4" s="288"/>
      <c r="I4" s="316"/>
      <c r="J4" s="316"/>
      <c r="K4" s="316"/>
      <c r="L4" s="316"/>
      <c r="M4" s="233"/>
      <c r="N4" s="233"/>
      <c r="O4" s="233"/>
      <c r="P4" s="233"/>
      <c r="Q4" s="316"/>
      <c r="R4" s="233"/>
      <c r="S4" s="233"/>
      <c r="T4" s="233"/>
      <c r="U4" s="233"/>
      <c r="V4" s="316"/>
      <c r="W4" s="233"/>
      <c r="X4" s="233"/>
      <c r="Y4" s="233"/>
      <c r="AA4" s="316"/>
      <c r="AB4" s="316"/>
      <c r="AC4" s="316"/>
      <c r="AD4" s="316"/>
      <c r="AE4" s="233"/>
      <c r="AF4" s="233"/>
      <c r="AG4" s="233"/>
      <c r="AH4" s="233"/>
      <c r="AI4" s="316"/>
      <c r="AJ4" s="233"/>
      <c r="AK4" s="233"/>
      <c r="AL4" s="233"/>
      <c r="AM4" s="233"/>
      <c r="AN4" s="316"/>
      <c r="AO4" s="233"/>
      <c r="AP4" s="233"/>
      <c r="AQ4" s="233"/>
      <c r="AR4" s="233"/>
      <c r="AS4" s="315"/>
    </row>
    <row r="5" spans="2:45">
      <c r="C5" s="60"/>
      <c r="D5" s="60"/>
      <c r="E5" s="60"/>
      <c r="F5" s="60"/>
      <c r="G5" s="60"/>
    </row>
    <row r="6" spans="2:45">
      <c r="C6" s="355" t="s">
        <v>213</v>
      </c>
      <c r="D6" s="355"/>
      <c r="E6" s="355"/>
      <c r="F6" s="355"/>
      <c r="G6" s="355"/>
      <c r="H6" s="355"/>
    </row>
    <row r="7" spans="2:45" ht="21" customHeight="1">
      <c r="B7" s="12" t="s">
        <v>28</v>
      </c>
      <c r="C7" s="288" t="s">
        <v>167</v>
      </c>
      <c r="D7" s="288" t="s">
        <v>168</v>
      </c>
      <c r="E7" s="288" t="s">
        <v>73</v>
      </c>
      <c r="F7" s="288" t="s">
        <v>113</v>
      </c>
      <c r="G7" s="288" t="s">
        <v>157</v>
      </c>
      <c r="H7" s="288" t="s">
        <v>201</v>
      </c>
    </row>
    <row r="8" spans="2:45" ht="15" customHeight="1">
      <c r="B8" s="193" t="s">
        <v>125</v>
      </c>
      <c r="C8" s="168">
        <v>-137.19800000000001</v>
      </c>
      <c r="D8" s="168">
        <v>57.841999999999999</v>
      </c>
      <c r="E8" s="39">
        <v>545.48199999999997</v>
      </c>
      <c r="F8" s="39">
        <v>242.56200000000001</v>
      </c>
      <c r="G8" s="39">
        <v>242.53100000000001</v>
      </c>
      <c r="H8" s="39">
        <v>337.53099999999995</v>
      </c>
      <c r="I8" s="39"/>
      <c r="J8" s="39"/>
      <c r="K8" s="168"/>
      <c r="L8" s="55"/>
      <c r="M8" s="39"/>
      <c r="N8" s="39"/>
      <c r="O8" s="39"/>
      <c r="P8" s="39"/>
      <c r="Q8" s="55"/>
      <c r="R8" s="39"/>
      <c r="S8" s="39"/>
      <c r="T8" s="39"/>
      <c r="U8" s="39"/>
      <c r="V8" s="55"/>
      <c r="W8" s="39"/>
      <c r="X8" s="39"/>
      <c r="Y8" s="39"/>
      <c r="AA8" s="301"/>
      <c r="AB8" s="301"/>
      <c r="AC8" s="314"/>
      <c r="AD8" s="300"/>
      <c r="AE8" s="301"/>
      <c r="AF8" s="301"/>
      <c r="AG8" s="301"/>
      <c r="AH8" s="301"/>
      <c r="AI8" s="300"/>
      <c r="AJ8" s="301"/>
      <c r="AK8" s="301"/>
      <c r="AL8" s="301"/>
      <c r="AM8" s="301"/>
      <c r="AN8" s="300"/>
      <c r="AO8" s="301"/>
      <c r="AP8" s="301"/>
      <c r="AQ8" s="301"/>
      <c r="AR8" s="301"/>
      <c r="AS8" s="302"/>
    </row>
    <row r="9" spans="2:45" ht="15" customHeight="1">
      <c r="B9" s="194" t="s">
        <v>126</v>
      </c>
      <c r="C9" s="289">
        <v>149.697</v>
      </c>
      <c r="D9" s="289">
        <v>38.917999999999999</v>
      </c>
      <c r="E9" s="176">
        <v>-314.40800000000002</v>
      </c>
      <c r="F9" s="176">
        <v>-5.5490000000000004</v>
      </c>
      <c r="G9" s="176">
        <v>1.9319999999999997</v>
      </c>
      <c r="H9" s="176">
        <v>-1.7390000000000001</v>
      </c>
      <c r="I9" s="176"/>
      <c r="J9" s="176"/>
      <c r="K9" s="289"/>
      <c r="L9" s="175"/>
      <c r="M9" s="176"/>
      <c r="N9" s="176"/>
      <c r="O9" s="176"/>
      <c r="P9" s="176"/>
      <c r="Q9" s="175"/>
      <c r="R9" s="176"/>
      <c r="S9" s="176"/>
      <c r="T9" s="176"/>
      <c r="U9" s="176"/>
      <c r="V9" s="175"/>
      <c r="W9" s="176"/>
      <c r="X9" s="176"/>
      <c r="Y9" s="176"/>
      <c r="AA9" s="303"/>
      <c r="AB9" s="303"/>
      <c r="AC9" s="305"/>
      <c r="AD9" s="304"/>
      <c r="AE9" s="303"/>
      <c r="AF9" s="303"/>
      <c r="AG9" s="303"/>
      <c r="AH9" s="303"/>
      <c r="AI9" s="304"/>
      <c r="AJ9" s="303"/>
      <c r="AK9" s="303"/>
      <c r="AL9" s="303"/>
      <c r="AM9" s="303"/>
      <c r="AN9" s="304"/>
      <c r="AO9" s="303"/>
      <c r="AP9" s="303"/>
      <c r="AQ9" s="303"/>
      <c r="AR9" s="303"/>
      <c r="AS9" s="302"/>
    </row>
    <row r="10" spans="2:45" ht="15" customHeight="1">
      <c r="B10" s="194" t="s">
        <v>128</v>
      </c>
      <c r="C10" s="289">
        <v>2.863</v>
      </c>
      <c r="D10" s="289">
        <v>2.7320000000000002</v>
      </c>
      <c r="E10" s="176">
        <v>3.4810000000000003</v>
      </c>
      <c r="F10" s="176">
        <v>4.3770000000000007</v>
      </c>
      <c r="G10" s="176">
        <v>5.1129999999999995</v>
      </c>
      <c r="H10" s="176">
        <v>5.1289999999999996</v>
      </c>
      <c r="I10" s="176"/>
      <c r="J10" s="176"/>
      <c r="K10" s="289"/>
      <c r="L10" s="175"/>
      <c r="M10" s="176"/>
      <c r="N10" s="176"/>
      <c r="O10" s="176"/>
      <c r="P10" s="176"/>
      <c r="Q10" s="175"/>
      <c r="R10" s="176"/>
      <c r="S10" s="176"/>
      <c r="T10" s="176"/>
      <c r="U10" s="176"/>
      <c r="V10" s="175"/>
      <c r="W10" s="176"/>
      <c r="X10" s="176"/>
      <c r="Y10" s="176"/>
      <c r="AA10" s="303"/>
      <c r="AB10" s="303"/>
      <c r="AC10" s="305"/>
      <c r="AD10" s="304"/>
      <c r="AE10" s="303"/>
      <c r="AF10" s="303"/>
      <c r="AG10" s="303"/>
      <c r="AH10" s="303"/>
      <c r="AI10" s="304"/>
      <c r="AJ10" s="303"/>
      <c r="AK10" s="303"/>
      <c r="AL10" s="303"/>
      <c r="AM10" s="303"/>
      <c r="AN10" s="304"/>
      <c r="AO10" s="303"/>
      <c r="AP10" s="303"/>
      <c r="AQ10" s="303"/>
      <c r="AR10" s="303"/>
      <c r="AS10" s="302"/>
    </row>
    <row r="11" spans="2:45" ht="15" customHeight="1">
      <c r="B11" s="194" t="s">
        <v>84</v>
      </c>
      <c r="C11" s="289">
        <v>36.704000000000001</v>
      </c>
      <c r="D11" s="289">
        <v>11.381</v>
      </c>
      <c r="E11" s="176">
        <v>0</v>
      </c>
      <c r="F11" s="176">
        <v>0</v>
      </c>
      <c r="G11" s="176">
        <v>0</v>
      </c>
      <c r="H11" s="176">
        <v>0</v>
      </c>
      <c r="I11" s="176"/>
      <c r="J11" s="176"/>
      <c r="K11" s="289"/>
      <c r="L11" s="175"/>
      <c r="M11" s="176"/>
      <c r="N11" s="176"/>
      <c r="O11" s="176"/>
      <c r="P11" s="176"/>
      <c r="Q11" s="175"/>
      <c r="R11" s="176"/>
      <c r="S11" s="176"/>
      <c r="T11" s="176"/>
      <c r="U11" s="176"/>
      <c r="V11" s="175"/>
      <c r="W11" s="176"/>
      <c r="X11" s="176"/>
      <c r="Y11" s="176"/>
      <c r="AA11" s="303"/>
      <c r="AB11" s="303"/>
      <c r="AC11" s="305"/>
      <c r="AD11" s="304"/>
      <c r="AE11" s="303"/>
      <c r="AF11" s="303"/>
      <c r="AG11" s="303"/>
      <c r="AH11" s="303"/>
      <c r="AI11" s="304"/>
      <c r="AJ11" s="303"/>
      <c r="AK11" s="303"/>
      <c r="AL11" s="303"/>
      <c r="AM11" s="303"/>
      <c r="AN11" s="304"/>
      <c r="AO11" s="303"/>
      <c r="AP11" s="303"/>
      <c r="AQ11" s="303"/>
      <c r="AR11" s="303"/>
      <c r="AS11" s="312"/>
    </row>
    <row r="12" spans="2:45" ht="15" customHeight="1">
      <c r="B12" s="94" t="s">
        <v>124</v>
      </c>
      <c r="C12" s="22">
        <f t="shared" ref="C12:H12" si="0">SUM(C8:C11)</f>
        <v>52.065999999999995</v>
      </c>
      <c r="D12" s="22">
        <f t="shared" si="0"/>
        <v>110.87299999999999</v>
      </c>
      <c r="E12" s="22">
        <f t="shared" si="0"/>
        <v>234.55499999999995</v>
      </c>
      <c r="F12" s="22">
        <f t="shared" si="0"/>
        <v>241.39000000000001</v>
      </c>
      <c r="G12" s="22">
        <f t="shared" si="0"/>
        <v>249.57599999999999</v>
      </c>
      <c r="H12" s="22">
        <f t="shared" si="0"/>
        <v>340.92099999999999</v>
      </c>
      <c r="I12" s="55"/>
      <c r="J12" s="55"/>
      <c r="K12" s="55"/>
      <c r="L12" s="55"/>
      <c r="M12" s="55"/>
      <c r="N12" s="55"/>
      <c r="O12" s="55"/>
      <c r="P12" s="55"/>
      <c r="Q12" s="55"/>
      <c r="R12" s="55"/>
      <c r="S12" s="55"/>
      <c r="T12" s="55"/>
      <c r="U12" s="55"/>
      <c r="V12" s="55"/>
      <c r="W12" s="55"/>
      <c r="X12" s="55"/>
      <c r="Y12" s="55"/>
      <c r="AA12" s="300"/>
      <c r="AB12" s="300"/>
      <c r="AC12" s="300"/>
      <c r="AD12" s="300"/>
      <c r="AE12" s="300"/>
      <c r="AF12" s="300"/>
      <c r="AG12" s="300"/>
      <c r="AH12" s="300"/>
      <c r="AI12" s="300"/>
      <c r="AJ12" s="300"/>
      <c r="AK12" s="300"/>
      <c r="AL12" s="300"/>
      <c r="AM12" s="300"/>
      <c r="AN12" s="300"/>
      <c r="AO12" s="300"/>
      <c r="AP12" s="300"/>
      <c r="AQ12" s="300"/>
      <c r="AR12" s="300"/>
      <c r="AS12" s="299"/>
    </row>
    <row r="13" spans="2:45" s="15" customFormat="1" ht="15" customHeight="1">
      <c r="B13" s="41" t="s">
        <v>3</v>
      </c>
      <c r="C13" s="291"/>
      <c r="D13" s="290"/>
      <c r="E13" s="290"/>
      <c r="F13" s="290"/>
      <c r="G13" s="290"/>
      <c r="H13" s="290"/>
      <c r="I13" s="174"/>
      <c r="J13" s="174"/>
      <c r="K13" s="313"/>
      <c r="L13" s="290"/>
      <c r="M13" s="174"/>
      <c r="N13" s="174"/>
      <c r="O13" s="174"/>
      <c r="P13" s="174"/>
      <c r="Q13" s="290"/>
      <c r="R13" s="174"/>
      <c r="S13" s="174"/>
      <c r="T13" s="174"/>
      <c r="U13" s="174"/>
      <c r="V13" s="290"/>
      <c r="W13" s="174"/>
      <c r="X13" s="174"/>
      <c r="Y13" s="174"/>
      <c r="Z13" s="37"/>
      <c r="AA13" s="298"/>
      <c r="AB13" s="298"/>
      <c r="AC13" s="307"/>
      <c r="AD13" s="306"/>
      <c r="AE13" s="298"/>
      <c r="AF13" s="298"/>
      <c r="AG13" s="298"/>
      <c r="AH13" s="298"/>
      <c r="AI13" s="306"/>
      <c r="AJ13" s="298"/>
      <c r="AK13" s="298"/>
      <c r="AL13" s="298"/>
      <c r="AM13" s="298"/>
      <c r="AN13" s="306"/>
      <c r="AO13" s="298"/>
      <c r="AP13" s="298"/>
      <c r="AQ13" s="298"/>
      <c r="AR13" s="298"/>
      <c r="AS13" s="297"/>
    </row>
    <row r="14" spans="2:45" ht="15" customHeight="1">
      <c r="B14" s="45" t="s">
        <v>123</v>
      </c>
      <c r="C14" s="226">
        <v>0</v>
      </c>
      <c r="D14" s="226">
        <v>0</v>
      </c>
      <c r="E14" s="176">
        <v>0</v>
      </c>
      <c r="F14" s="176">
        <v>0</v>
      </c>
      <c r="G14" s="176">
        <v>81.112000000000009</v>
      </c>
      <c r="H14" s="176">
        <v>0</v>
      </c>
      <c r="I14" s="175"/>
      <c r="J14" s="45"/>
      <c r="K14" s="67"/>
      <c r="L14" s="175"/>
      <c r="M14" s="175"/>
      <c r="N14" s="175"/>
      <c r="O14" s="175"/>
      <c r="P14" s="175"/>
      <c r="Q14" s="175"/>
      <c r="R14" s="175"/>
      <c r="S14" s="175"/>
      <c r="T14" s="175"/>
      <c r="U14" s="175"/>
      <c r="V14" s="175"/>
      <c r="W14" s="175"/>
      <c r="X14" s="175"/>
      <c r="Y14" s="175"/>
      <c r="AA14" s="304"/>
      <c r="AB14" s="303"/>
      <c r="AC14" s="311"/>
      <c r="AD14" s="304"/>
      <c r="AE14" s="304"/>
      <c r="AF14" s="304"/>
      <c r="AG14" s="304"/>
      <c r="AH14" s="304"/>
      <c r="AI14" s="304"/>
      <c r="AJ14" s="304"/>
      <c r="AK14" s="304"/>
      <c r="AL14" s="304"/>
      <c r="AM14" s="304"/>
      <c r="AN14" s="304"/>
      <c r="AO14" s="304"/>
      <c r="AP14" s="304"/>
      <c r="AQ14" s="304"/>
      <c r="AR14" s="304"/>
      <c r="AS14" s="299"/>
    </row>
    <row r="15" spans="2:45" ht="15" customHeight="1">
      <c r="B15" s="45" t="s">
        <v>117</v>
      </c>
      <c r="C15" s="226">
        <v>0</v>
      </c>
      <c r="D15" s="226">
        <v>0</v>
      </c>
      <c r="E15" s="176">
        <v>0</v>
      </c>
      <c r="F15" s="176">
        <v>0</v>
      </c>
      <c r="G15" s="176">
        <v>0</v>
      </c>
      <c r="H15" s="176">
        <v>0</v>
      </c>
      <c r="I15" s="176"/>
      <c r="J15" s="45"/>
      <c r="K15" s="289"/>
      <c r="L15" s="175"/>
      <c r="M15" s="176"/>
      <c r="N15" s="176"/>
      <c r="O15" s="176"/>
      <c r="P15" s="176"/>
      <c r="Q15" s="175"/>
      <c r="R15" s="176"/>
      <c r="S15" s="176"/>
      <c r="T15" s="176"/>
      <c r="U15" s="176"/>
      <c r="V15" s="175"/>
      <c r="W15" s="176"/>
      <c r="X15" s="176"/>
      <c r="Y15" s="176"/>
      <c r="AA15" s="303"/>
      <c r="AB15" s="303"/>
      <c r="AC15" s="305"/>
      <c r="AD15" s="304"/>
      <c r="AE15" s="303"/>
      <c r="AF15" s="303"/>
      <c r="AG15" s="303"/>
      <c r="AH15" s="303"/>
      <c r="AI15" s="304"/>
      <c r="AJ15" s="303"/>
      <c r="AK15" s="303"/>
      <c r="AL15" s="303"/>
      <c r="AM15" s="303"/>
      <c r="AN15" s="304"/>
      <c r="AO15" s="303"/>
      <c r="AP15" s="303"/>
      <c r="AQ15" s="303"/>
      <c r="AR15" s="303"/>
      <c r="AS15" s="312"/>
    </row>
    <row r="16" spans="2:45" ht="15" customHeight="1">
      <c r="B16" s="45" t="s">
        <v>93</v>
      </c>
      <c r="C16" s="226">
        <v>132.685</v>
      </c>
      <c r="D16" s="226">
        <v>99.382999999999996</v>
      </c>
      <c r="E16" s="176">
        <v>108.121</v>
      </c>
      <c r="F16" s="176">
        <v>143.42500000000001</v>
      </c>
      <c r="G16" s="176">
        <v>95.86</v>
      </c>
      <c r="H16" s="176">
        <v>68.007999999999996</v>
      </c>
      <c r="I16" s="176"/>
      <c r="J16" s="45"/>
      <c r="K16" s="289"/>
      <c r="L16" s="175"/>
      <c r="M16" s="176"/>
      <c r="N16" s="176"/>
      <c r="O16" s="176"/>
      <c r="P16" s="176"/>
      <c r="Q16" s="175"/>
      <c r="R16" s="176"/>
      <c r="S16" s="176"/>
      <c r="T16" s="176"/>
      <c r="U16" s="176"/>
      <c r="V16" s="175"/>
      <c r="W16" s="176"/>
      <c r="X16" s="176"/>
      <c r="Y16" s="176"/>
      <c r="AA16" s="303"/>
      <c r="AB16" s="303"/>
      <c r="AC16" s="305"/>
      <c r="AD16" s="304"/>
      <c r="AE16" s="303"/>
      <c r="AF16" s="303"/>
      <c r="AG16" s="303"/>
      <c r="AH16" s="303"/>
      <c r="AI16" s="304"/>
      <c r="AJ16" s="303"/>
      <c r="AK16" s="303"/>
      <c r="AL16" s="303"/>
      <c r="AM16" s="303"/>
      <c r="AN16" s="304"/>
      <c r="AO16" s="303"/>
      <c r="AP16" s="303"/>
      <c r="AQ16" s="303"/>
      <c r="AR16" s="303"/>
      <c r="AS16" s="302"/>
    </row>
    <row r="17" spans="2:45" ht="15" customHeight="1">
      <c r="B17" s="45" t="s">
        <v>18</v>
      </c>
      <c r="C17" s="226">
        <v>12.180999999999999</v>
      </c>
      <c r="D17" s="226">
        <v>33.537999999999997</v>
      </c>
      <c r="E17" s="176">
        <v>38.783000000000001</v>
      </c>
      <c r="F17" s="176">
        <v>3.6829999999999998</v>
      </c>
      <c r="G17" s="176">
        <v>1.012</v>
      </c>
      <c r="H17" s="176">
        <v>0.63300000000000001</v>
      </c>
      <c r="I17" s="176"/>
      <c r="J17" s="45"/>
      <c r="K17" s="289"/>
      <c r="L17" s="175"/>
      <c r="M17" s="176"/>
      <c r="N17" s="176"/>
      <c r="O17" s="176"/>
      <c r="P17" s="176"/>
      <c r="Q17" s="175"/>
      <c r="R17" s="176"/>
      <c r="S17" s="176"/>
      <c r="T17" s="176"/>
      <c r="U17" s="176"/>
      <c r="V17" s="175"/>
      <c r="W17" s="176"/>
      <c r="X17" s="176"/>
      <c r="Y17" s="176"/>
      <c r="AA17" s="303"/>
      <c r="AB17" s="303"/>
      <c r="AC17" s="305"/>
      <c r="AD17" s="304"/>
      <c r="AE17" s="303"/>
      <c r="AF17" s="303"/>
      <c r="AG17" s="303"/>
      <c r="AH17" s="303"/>
      <c r="AI17" s="304"/>
      <c r="AJ17" s="303"/>
      <c r="AK17" s="303"/>
      <c r="AL17" s="303"/>
      <c r="AM17" s="303"/>
      <c r="AN17" s="304"/>
      <c r="AO17" s="303"/>
      <c r="AP17" s="303"/>
      <c r="AQ17" s="303"/>
      <c r="AR17" s="303"/>
      <c r="AS17" s="302"/>
    </row>
    <row r="18" spans="2:45" ht="15" customHeight="1">
      <c r="B18" s="45" t="s">
        <v>94</v>
      </c>
      <c r="C18" s="226">
        <v>0.30499999999999972</v>
      </c>
      <c r="D18" s="226">
        <v>63.86</v>
      </c>
      <c r="E18" s="176">
        <v>-91.376999999999995</v>
      </c>
      <c r="F18" s="176">
        <v>-27.617000000000001</v>
      </c>
      <c r="G18" s="176">
        <v>-36.53</v>
      </c>
      <c r="H18" s="176">
        <v>8.5090000000000003</v>
      </c>
      <c r="I18" s="176"/>
      <c r="J18" s="45"/>
      <c r="K18" s="289"/>
      <c r="L18" s="175"/>
      <c r="M18" s="176"/>
      <c r="N18" s="176"/>
      <c r="O18" s="176"/>
      <c r="P18" s="176"/>
      <c r="Q18" s="175"/>
      <c r="R18" s="176"/>
      <c r="S18" s="176"/>
      <c r="T18" s="176"/>
      <c r="U18" s="176"/>
      <c r="V18" s="175"/>
      <c r="W18" s="176"/>
      <c r="X18" s="176"/>
      <c r="Y18" s="176"/>
      <c r="AA18" s="303"/>
      <c r="AB18" s="303"/>
      <c r="AC18" s="305"/>
      <c r="AD18" s="304"/>
      <c r="AE18" s="303"/>
      <c r="AF18" s="303"/>
      <c r="AG18" s="303"/>
      <c r="AH18" s="303"/>
      <c r="AI18" s="304"/>
      <c r="AJ18" s="303"/>
      <c r="AK18" s="303"/>
      <c r="AL18" s="303"/>
      <c r="AM18" s="303"/>
      <c r="AN18" s="304"/>
      <c r="AO18" s="303"/>
      <c r="AP18" s="303"/>
      <c r="AQ18" s="303"/>
      <c r="AR18" s="303"/>
      <c r="AS18" s="302"/>
    </row>
    <row r="19" spans="2:45" ht="15" customHeight="1">
      <c r="B19" s="45" t="s">
        <v>95</v>
      </c>
      <c r="C19" s="226">
        <v>27.920999999999999</v>
      </c>
      <c r="D19" s="226">
        <v>10.469999999999999</v>
      </c>
      <c r="E19" s="176">
        <v>9.2560000000000002</v>
      </c>
      <c r="F19" s="176">
        <v>18.286000000000001</v>
      </c>
      <c r="G19" s="176">
        <v>23.975000000000001</v>
      </c>
      <c r="H19" s="176">
        <v>0</v>
      </c>
      <c r="I19" s="175"/>
      <c r="J19" s="45"/>
      <c r="K19" s="67"/>
      <c r="L19" s="175"/>
      <c r="M19" s="175"/>
      <c r="N19" s="175"/>
      <c r="O19" s="175"/>
      <c r="P19" s="175"/>
      <c r="Q19" s="175"/>
      <c r="R19" s="175"/>
      <c r="S19" s="175"/>
      <c r="T19" s="175"/>
      <c r="U19" s="175"/>
      <c r="V19" s="175"/>
      <c r="W19" s="175"/>
      <c r="X19" s="175"/>
      <c r="Y19" s="175"/>
      <c r="AA19" s="304"/>
      <c r="AB19" s="304"/>
      <c r="AC19" s="311"/>
      <c r="AD19" s="304"/>
      <c r="AE19" s="304"/>
      <c r="AF19" s="304"/>
      <c r="AG19" s="304"/>
      <c r="AH19" s="304"/>
      <c r="AI19" s="304"/>
      <c r="AJ19" s="304"/>
      <c r="AK19" s="304"/>
      <c r="AL19" s="304"/>
      <c r="AM19" s="304"/>
      <c r="AN19" s="304"/>
      <c r="AO19" s="304"/>
      <c r="AP19" s="304"/>
      <c r="AQ19" s="304"/>
      <c r="AR19" s="304"/>
      <c r="AS19" s="299"/>
    </row>
    <row r="20" spans="2:45" ht="15" customHeight="1">
      <c r="B20" s="45" t="s">
        <v>96</v>
      </c>
      <c r="C20" s="226">
        <v>0</v>
      </c>
      <c r="D20" s="226">
        <v>0</v>
      </c>
      <c r="E20" s="176">
        <v>14.436999999999999</v>
      </c>
      <c r="F20" s="176">
        <v>0.77899999999999991</v>
      </c>
      <c r="G20" s="176">
        <v>0</v>
      </c>
      <c r="H20" s="176">
        <v>3.266</v>
      </c>
      <c r="I20" s="175"/>
      <c r="J20" s="45"/>
      <c r="K20" s="67"/>
      <c r="L20" s="175"/>
      <c r="M20" s="175"/>
      <c r="N20" s="175"/>
      <c r="O20" s="175"/>
      <c r="P20" s="175"/>
      <c r="Q20" s="175"/>
      <c r="R20" s="175"/>
      <c r="S20" s="175"/>
      <c r="T20" s="175"/>
      <c r="U20" s="175"/>
      <c r="V20" s="175"/>
      <c r="W20" s="175"/>
      <c r="X20" s="175"/>
      <c r="Y20" s="175"/>
      <c r="AA20" s="304"/>
      <c r="AB20" s="304"/>
      <c r="AC20" s="311"/>
      <c r="AD20" s="304"/>
      <c r="AE20" s="304"/>
      <c r="AF20" s="304"/>
      <c r="AG20" s="304"/>
      <c r="AH20" s="304"/>
      <c r="AI20" s="304"/>
      <c r="AJ20" s="304"/>
      <c r="AK20" s="304"/>
      <c r="AL20" s="304"/>
      <c r="AM20" s="304"/>
      <c r="AN20" s="304"/>
      <c r="AO20" s="304"/>
      <c r="AP20" s="304"/>
      <c r="AQ20" s="304"/>
      <c r="AR20" s="304"/>
      <c r="AS20" s="310"/>
    </row>
    <row r="21" spans="2:45" ht="15" customHeight="1">
      <c r="B21" s="45" t="s">
        <v>97</v>
      </c>
      <c r="C21" s="226">
        <v>18.513999999999999</v>
      </c>
      <c r="D21" s="226">
        <v>14.144</v>
      </c>
      <c r="E21" s="176">
        <v>16.709</v>
      </c>
      <c r="F21" s="176">
        <v>46.994999999999997</v>
      </c>
      <c r="G21" s="176">
        <v>-35.506999999999998</v>
      </c>
      <c r="H21" s="176">
        <v>8.3230000000000004</v>
      </c>
      <c r="I21" s="175"/>
      <c r="J21" s="45"/>
      <c r="K21" s="67"/>
      <c r="L21" s="175"/>
      <c r="M21" s="175"/>
      <c r="N21" s="175"/>
      <c r="O21" s="175"/>
      <c r="P21" s="175"/>
      <c r="Q21" s="175"/>
      <c r="R21" s="175"/>
      <c r="S21" s="175"/>
      <c r="T21" s="175"/>
      <c r="U21" s="175"/>
      <c r="V21" s="175"/>
      <c r="W21" s="175"/>
      <c r="X21" s="175"/>
      <c r="Y21" s="175"/>
      <c r="AA21" s="304"/>
      <c r="AB21" s="304"/>
      <c r="AC21" s="311"/>
      <c r="AD21" s="304"/>
      <c r="AE21" s="304"/>
      <c r="AF21" s="304"/>
      <c r="AG21" s="304"/>
      <c r="AH21" s="304"/>
      <c r="AI21" s="304"/>
      <c r="AJ21" s="304"/>
      <c r="AK21" s="304"/>
      <c r="AL21" s="304"/>
      <c r="AM21" s="304"/>
      <c r="AN21" s="304"/>
      <c r="AO21" s="304"/>
      <c r="AP21" s="304"/>
      <c r="AQ21" s="304"/>
      <c r="AR21" s="304"/>
      <c r="AS21" s="299"/>
    </row>
    <row r="22" spans="2:45" ht="15" customHeight="1">
      <c r="B22" s="45" t="s">
        <v>19</v>
      </c>
      <c r="C22" s="226">
        <v>3.3869999999999996</v>
      </c>
      <c r="D22" s="226">
        <v>20.094000000000001</v>
      </c>
      <c r="E22" s="176">
        <v>29.971000000000004</v>
      </c>
      <c r="F22" s="176">
        <v>48.524000000000001</v>
      </c>
      <c r="G22" s="176">
        <v>44.688999999999993</v>
      </c>
      <c r="H22" s="176">
        <v>57.262999999999998</v>
      </c>
      <c r="I22" s="175"/>
      <c r="J22" s="45"/>
      <c r="K22" s="67"/>
      <c r="L22" s="175"/>
      <c r="M22" s="175"/>
      <c r="N22" s="175"/>
      <c r="O22" s="175"/>
      <c r="P22" s="175"/>
      <c r="Q22" s="175"/>
      <c r="R22" s="175"/>
      <c r="S22" s="175"/>
      <c r="T22" s="175"/>
      <c r="U22" s="175"/>
      <c r="V22" s="175"/>
      <c r="W22" s="175"/>
      <c r="X22" s="175"/>
      <c r="Y22" s="175"/>
      <c r="AA22" s="304"/>
      <c r="AB22" s="304"/>
      <c r="AC22" s="311"/>
      <c r="AD22" s="304"/>
      <c r="AE22" s="304"/>
      <c r="AF22" s="304"/>
      <c r="AG22" s="304"/>
      <c r="AH22" s="304"/>
      <c r="AI22" s="304"/>
      <c r="AJ22" s="304"/>
      <c r="AK22" s="304"/>
      <c r="AL22" s="304"/>
      <c r="AM22" s="304"/>
      <c r="AN22" s="304"/>
      <c r="AO22" s="304"/>
      <c r="AP22" s="304"/>
      <c r="AQ22" s="304"/>
      <c r="AR22" s="304"/>
      <c r="AS22" s="299"/>
    </row>
    <row r="23" spans="2:45" ht="15" customHeight="1">
      <c r="B23" s="45" t="s">
        <v>98</v>
      </c>
      <c r="C23" s="226">
        <v>8.7609999999999992</v>
      </c>
      <c r="D23" s="226">
        <v>23.701000000000001</v>
      </c>
      <c r="E23" s="176">
        <v>0</v>
      </c>
      <c r="F23" s="176">
        <v>0</v>
      </c>
      <c r="G23" s="176">
        <v>0</v>
      </c>
      <c r="H23" s="176">
        <v>0</v>
      </c>
      <c r="I23" s="175"/>
      <c r="J23" s="47"/>
      <c r="K23" s="67"/>
      <c r="L23" s="175"/>
      <c r="M23" s="175"/>
      <c r="N23" s="175"/>
      <c r="O23" s="175"/>
      <c r="P23" s="175"/>
      <c r="Q23" s="175"/>
      <c r="R23" s="175"/>
      <c r="S23" s="175"/>
      <c r="T23" s="175"/>
      <c r="U23" s="175"/>
      <c r="V23" s="175"/>
      <c r="W23" s="175"/>
      <c r="X23" s="175"/>
      <c r="Y23" s="175"/>
      <c r="AA23" s="304"/>
      <c r="AB23" s="304"/>
      <c r="AC23" s="311"/>
      <c r="AD23" s="304"/>
      <c r="AE23" s="304"/>
      <c r="AF23" s="304"/>
      <c r="AG23" s="304"/>
      <c r="AH23" s="304"/>
      <c r="AI23" s="304"/>
      <c r="AJ23" s="304"/>
      <c r="AK23" s="304"/>
      <c r="AL23" s="304"/>
      <c r="AM23" s="304"/>
      <c r="AN23" s="304"/>
      <c r="AO23" s="304"/>
      <c r="AP23" s="304"/>
      <c r="AQ23" s="304"/>
      <c r="AR23" s="304"/>
      <c r="AS23" s="310"/>
    </row>
    <row r="24" spans="2:45" ht="15" customHeight="1">
      <c r="B24" s="47" t="s">
        <v>99</v>
      </c>
      <c r="C24" s="226">
        <v>-73.632999999999996</v>
      </c>
      <c r="D24" s="226">
        <v>-143.58600000000001</v>
      </c>
      <c r="E24" s="176">
        <v>-52.383000000000003</v>
      </c>
      <c r="F24" s="176">
        <v>-104.52799999999999</v>
      </c>
      <c r="G24" s="176">
        <v>-34.068999999999996</v>
      </c>
      <c r="H24" s="176">
        <v>-59.353000000000002</v>
      </c>
      <c r="I24" s="176"/>
      <c r="J24" s="176"/>
      <c r="K24" s="289"/>
      <c r="L24" s="175"/>
      <c r="M24" s="176"/>
      <c r="N24" s="176"/>
      <c r="O24" s="176"/>
      <c r="P24" s="176"/>
      <c r="Q24" s="175"/>
      <c r="R24" s="176"/>
      <c r="S24" s="176"/>
      <c r="T24" s="176"/>
      <c r="U24" s="176"/>
      <c r="V24" s="175"/>
      <c r="W24" s="176"/>
      <c r="X24" s="176"/>
      <c r="Y24" s="176"/>
      <c r="AA24" s="303"/>
      <c r="AB24" s="303"/>
      <c r="AC24" s="305"/>
      <c r="AD24" s="304"/>
      <c r="AE24" s="303"/>
      <c r="AF24" s="303"/>
      <c r="AG24" s="303"/>
      <c r="AH24" s="303"/>
      <c r="AI24" s="304"/>
      <c r="AJ24" s="303"/>
      <c r="AK24" s="303"/>
      <c r="AL24" s="303"/>
      <c r="AM24" s="303"/>
      <c r="AN24" s="304"/>
      <c r="AO24" s="303"/>
      <c r="AP24" s="303"/>
      <c r="AQ24" s="303"/>
      <c r="AR24" s="303"/>
      <c r="AS24" s="302"/>
    </row>
    <row r="25" spans="2:45" ht="15" customHeight="1">
      <c r="B25" s="48" t="s">
        <v>76</v>
      </c>
      <c r="C25" s="58">
        <f t="shared" ref="C25:H25" si="1">C12+SUM(C14:C24)</f>
        <v>182.18700000000004</v>
      </c>
      <c r="D25" s="58">
        <f t="shared" si="1"/>
        <v>232.47699999999998</v>
      </c>
      <c r="E25" s="58">
        <f t="shared" si="1"/>
        <v>308.07199999999995</v>
      </c>
      <c r="F25" s="58">
        <f t="shared" si="1"/>
        <v>370.93700000000001</v>
      </c>
      <c r="G25" s="58">
        <f t="shared" si="1"/>
        <v>390.11799999999999</v>
      </c>
      <c r="H25" s="58">
        <f t="shared" si="1"/>
        <v>427.57</v>
      </c>
      <c r="I25" s="199"/>
      <c r="J25" s="199"/>
      <c r="K25" s="199"/>
      <c r="L25" s="55"/>
      <c r="M25" s="199"/>
      <c r="N25" s="199"/>
      <c r="O25" s="199"/>
      <c r="P25" s="199"/>
      <c r="Q25" s="55"/>
      <c r="R25" s="199"/>
      <c r="S25" s="199"/>
      <c r="T25" s="199"/>
      <c r="U25" s="199"/>
      <c r="V25" s="55"/>
      <c r="W25" s="199"/>
      <c r="X25" s="199"/>
      <c r="Y25" s="199"/>
      <c r="AA25" s="309"/>
      <c r="AB25" s="309"/>
      <c r="AC25" s="309"/>
      <c r="AD25" s="300"/>
      <c r="AE25" s="309"/>
      <c r="AF25" s="309"/>
      <c r="AG25" s="309"/>
      <c r="AH25" s="309"/>
      <c r="AI25" s="300"/>
      <c r="AJ25" s="309"/>
      <c r="AK25" s="309"/>
      <c r="AL25" s="309"/>
      <c r="AM25" s="309"/>
      <c r="AN25" s="300"/>
      <c r="AO25" s="309"/>
      <c r="AP25" s="309"/>
      <c r="AQ25" s="309"/>
      <c r="AR25" s="309"/>
      <c r="AS25" s="308"/>
    </row>
    <row r="26" spans="2:45" s="15" customFormat="1" ht="15" customHeight="1">
      <c r="B26" s="41" t="s">
        <v>3</v>
      </c>
      <c r="C26" s="291"/>
      <c r="D26" s="290"/>
      <c r="E26" s="290"/>
      <c r="F26" s="290"/>
      <c r="G26" s="290"/>
      <c r="H26" s="290"/>
      <c r="I26" s="174"/>
      <c r="J26" s="174"/>
      <c r="K26" s="280"/>
      <c r="L26" s="290"/>
      <c r="M26" s="174"/>
      <c r="N26" s="174"/>
      <c r="O26" s="174"/>
      <c r="P26" s="174"/>
      <c r="Q26" s="290"/>
      <c r="R26" s="174"/>
      <c r="S26" s="174"/>
      <c r="T26" s="174"/>
      <c r="U26" s="174"/>
      <c r="V26" s="290"/>
      <c r="W26" s="174"/>
      <c r="X26" s="174"/>
      <c r="Y26" s="174"/>
      <c r="Z26" s="37"/>
      <c r="AA26" s="298"/>
      <c r="AB26" s="298"/>
      <c r="AC26" s="307"/>
      <c r="AD26" s="306"/>
      <c r="AE26" s="298"/>
      <c r="AF26" s="298"/>
      <c r="AG26" s="298"/>
      <c r="AH26" s="298"/>
      <c r="AI26" s="306"/>
      <c r="AJ26" s="298"/>
      <c r="AK26" s="298"/>
      <c r="AL26" s="298"/>
      <c r="AM26" s="298"/>
      <c r="AN26" s="306"/>
      <c r="AO26" s="298"/>
      <c r="AP26" s="298"/>
      <c r="AQ26" s="298"/>
      <c r="AR26" s="298"/>
      <c r="AS26" s="297"/>
    </row>
    <row r="27" spans="2:45" ht="15" customHeight="1">
      <c r="B27" s="45" t="s">
        <v>100</v>
      </c>
      <c r="C27" s="226">
        <v>123.414</v>
      </c>
      <c r="D27" s="176">
        <v>157.59200000000001</v>
      </c>
      <c r="E27" s="176">
        <v>213.52</v>
      </c>
      <c r="F27" s="176">
        <v>233.303</v>
      </c>
      <c r="G27" s="176">
        <v>264.88</v>
      </c>
      <c r="H27" s="176">
        <v>303.61199999999997</v>
      </c>
      <c r="I27" s="176"/>
      <c r="J27" s="176"/>
      <c r="K27" s="289"/>
      <c r="L27" s="175"/>
      <c r="M27" s="176"/>
      <c r="N27" s="176"/>
      <c r="O27" s="176"/>
      <c r="P27" s="176"/>
      <c r="Q27" s="175"/>
      <c r="R27" s="176"/>
      <c r="S27" s="176"/>
      <c r="T27" s="176"/>
      <c r="U27" s="176"/>
      <c r="V27" s="175"/>
      <c r="W27" s="176"/>
      <c r="X27" s="176"/>
      <c r="Y27" s="176"/>
      <c r="AA27" s="303"/>
      <c r="AB27" s="303"/>
      <c r="AC27" s="305"/>
      <c r="AD27" s="304"/>
      <c r="AE27" s="303"/>
      <c r="AF27" s="303"/>
      <c r="AG27" s="303"/>
      <c r="AH27" s="303"/>
      <c r="AI27" s="304"/>
      <c r="AJ27" s="303"/>
      <c r="AK27" s="303"/>
      <c r="AL27" s="303"/>
      <c r="AM27" s="303"/>
      <c r="AN27" s="304"/>
      <c r="AO27" s="303"/>
      <c r="AP27" s="303"/>
      <c r="AQ27" s="303"/>
      <c r="AR27" s="303"/>
      <c r="AS27" s="302"/>
    </row>
    <row r="28" spans="2:45" ht="15" customHeight="1">
      <c r="B28" s="45" t="s">
        <v>101</v>
      </c>
      <c r="C28" s="226">
        <v>34.143000000000001</v>
      </c>
      <c r="D28" s="176">
        <v>35.859000000000002</v>
      </c>
      <c r="E28" s="176">
        <v>31.440999999999999</v>
      </c>
      <c r="F28" s="176">
        <v>37.257999999999996</v>
      </c>
      <c r="G28" s="176">
        <v>40.131</v>
      </c>
      <c r="H28" s="176">
        <v>41.724000000000004</v>
      </c>
      <c r="I28" s="176"/>
      <c r="J28" s="176"/>
      <c r="K28" s="289"/>
      <c r="L28" s="175"/>
      <c r="M28" s="176"/>
      <c r="N28" s="176"/>
      <c r="O28" s="176"/>
      <c r="P28" s="176"/>
      <c r="Q28" s="175"/>
      <c r="R28" s="176"/>
      <c r="S28" s="176"/>
      <c r="T28" s="176"/>
      <c r="U28" s="176"/>
      <c r="V28" s="175"/>
      <c r="W28" s="176"/>
      <c r="X28" s="176"/>
      <c r="Y28" s="176"/>
      <c r="AA28" s="303"/>
      <c r="AB28" s="303"/>
      <c r="AC28" s="305"/>
      <c r="AD28" s="304"/>
      <c r="AE28" s="303"/>
      <c r="AF28" s="303"/>
      <c r="AG28" s="303"/>
      <c r="AH28" s="303"/>
      <c r="AI28" s="304"/>
      <c r="AJ28" s="303"/>
      <c r="AK28" s="303"/>
      <c r="AL28" s="303"/>
      <c r="AM28" s="303"/>
      <c r="AN28" s="304"/>
      <c r="AO28" s="303"/>
      <c r="AP28" s="303"/>
      <c r="AQ28" s="303"/>
      <c r="AR28" s="303"/>
      <c r="AS28" s="302"/>
    </row>
    <row r="29" spans="2:45" ht="15" customHeight="1">
      <c r="B29" s="45" t="s">
        <v>102</v>
      </c>
      <c r="C29" s="16">
        <v>36.649000000000001</v>
      </c>
      <c r="D29" s="16">
        <v>45.357999999999997</v>
      </c>
      <c r="E29" s="16">
        <v>43.521000000000001</v>
      </c>
      <c r="F29" s="16">
        <v>55.724000000000004</v>
      </c>
      <c r="G29" s="16">
        <v>67.411000000000001</v>
      </c>
      <c r="H29" s="16">
        <v>77.622</v>
      </c>
      <c r="I29" s="175"/>
      <c r="J29" s="175"/>
      <c r="K29" s="175"/>
      <c r="L29" s="175"/>
      <c r="M29" s="175"/>
      <c r="N29" s="175"/>
      <c r="O29" s="175"/>
      <c r="P29" s="175"/>
      <c r="Q29" s="175"/>
      <c r="R29" s="175"/>
      <c r="S29" s="175"/>
      <c r="T29" s="175"/>
      <c r="U29" s="175"/>
      <c r="V29" s="175"/>
      <c r="W29" s="175"/>
      <c r="X29" s="175"/>
      <c r="Y29" s="175"/>
      <c r="AA29" s="304"/>
      <c r="AB29" s="304"/>
      <c r="AC29" s="304"/>
      <c r="AD29" s="304"/>
      <c r="AE29" s="304"/>
      <c r="AF29" s="304"/>
      <c r="AG29" s="304"/>
      <c r="AH29" s="304"/>
      <c r="AI29" s="304"/>
      <c r="AJ29" s="304"/>
      <c r="AK29" s="304"/>
      <c r="AL29" s="304"/>
      <c r="AM29" s="304"/>
      <c r="AN29" s="304"/>
      <c r="AO29" s="304"/>
      <c r="AP29" s="304"/>
      <c r="AQ29" s="304"/>
      <c r="AR29" s="304"/>
      <c r="AS29" s="299"/>
    </row>
    <row r="30" spans="2:45" ht="15" customHeight="1">
      <c r="B30" s="45" t="s">
        <v>14</v>
      </c>
      <c r="C30" s="226">
        <v>274.68900000000002</v>
      </c>
      <c r="D30" s="176">
        <v>218.87700000000001</v>
      </c>
      <c r="E30" s="176">
        <v>173.298</v>
      </c>
      <c r="F30" s="176">
        <v>158.25100000000003</v>
      </c>
      <c r="G30" s="176">
        <v>153.92500000000001</v>
      </c>
      <c r="H30" s="176">
        <v>157.017</v>
      </c>
      <c r="I30" s="176"/>
      <c r="J30" s="176"/>
      <c r="K30" s="289"/>
      <c r="L30" s="175"/>
      <c r="M30" s="176"/>
      <c r="N30" s="176"/>
      <c r="O30" s="176"/>
      <c r="P30" s="176"/>
      <c r="Q30" s="175"/>
      <c r="R30" s="176"/>
      <c r="S30" s="176"/>
      <c r="T30" s="176"/>
      <c r="U30" s="176"/>
      <c r="V30" s="175"/>
      <c r="W30" s="176"/>
      <c r="X30" s="176"/>
      <c r="Y30" s="176"/>
      <c r="AA30" s="303"/>
      <c r="AB30" s="303"/>
      <c r="AC30" s="305"/>
      <c r="AD30" s="304"/>
      <c r="AE30" s="303"/>
      <c r="AF30" s="303"/>
      <c r="AG30" s="303"/>
      <c r="AH30" s="303"/>
      <c r="AI30" s="304"/>
      <c r="AJ30" s="303"/>
      <c r="AK30" s="303"/>
      <c r="AL30" s="303"/>
      <c r="AM30" s="303"/>
      <c r="AN30" s="304"/>
      <c r="AO30" s="303"/>
      <c r="AP30" s="303"/>
      <c r="AQ30" s="303"/>
      <c r="AR30" s="303"/>
      <c r="AS30" s="302"/>
    </row>
    <row r="31" spans="2:45" ht="15" customHeight="1">
      <c r="B31" s="47" t="s">
        <v>127</v>
      </c>
      <c r="C31" s="226">
        <v>127.672</v>
      </c>
      <c r="D31" s="176">
        <v>149.86500000000001</v>
      </c>
      <c r="E31" s="176">
        <v>171.73500000000001</v>
      </c>
      <c r="F31" s="176">
        <v>191.173</v>
      </c>
      <c r="G31" s="176">
        <v>162.10599999999999</v>
      </c>
      <c r="H31" s="176">
        <v>116.845</v>
      </c>
      <c r="I31" s="176"/>
      <c r="J31" s="176"/>
      <c r="K31" s="289"/>
      <c r="L31" s="175"/>
      <c r="M31" s="176"/>
      <c r="N31" s="176"/>
      <c r="O31" s="176"/>
      <c r="P31" s="176"/>
      <c r="Q31" s="175"/>
      <c r="R31" s="176"/>
      <c r="S31" s="176"/>
      <c r="T31" s="176"/>
      <c r="U31" s="176"/>
      <c r="V31" s="175"/>
      <c r="W31" s="176"/>
      <c r="X31" s="176"/>
      <c r="Y31" s="176"/>
      <c r="AA31" s="303"/>
      <c r="AB31" s="303"/>
      <c r="AC31" s="305"/>
      <c r="AD31" s="304"/>
      <c r="AE31" s="303"/>
      <c r="AF31" s="303"/>
      <c r="AG31" s="303"/>
      <c r="AH31" s="303"/>
      <c r="AI31" s="304"/>
      <c r="AJ31" s="303"/>
      <c r="AK31" s="303"/>
      <c r="AL31" s="303"/>
      <c r="AM31" s="303"/>
      <c r="AN31" s="304"/>
      <c r="AO31" s="303"/>
      <c r="AP31" s="303"/>
      <c r="AQ31" s="303"/>
      <c r="AR31" s="303"/>
      <c r="AS31" s="302"/>
    </row>
    <row r="32" spans="2:45" ht="15" customHeight="1">
      <c r="B32" s="52" t="s">
        <v>2</v>
      </c>
      <c r="C32" s="22">
        <f t="shared" ref="C32:H32" si="2">C25+SUM(C27:C31)</f>
        <v>778.75400000000002</v>
      </c>
      <c r="D32" s="22">
        <f t="shared" si="2"/>
        <v>840.02800000000002</v>
      </c>
      <c r="E32" s="22">
        <f t="shared" si="2"/>
        <v>941.58699999999999</v>
      </c>
      <c r="F32" s="22">
        <f t="shared" si="2"/>
        <v>1046.6460000000002</v>
      </c>
      <c r="G32" s="22">
        <f t="shared" si="2"/>
        <v>1078.5709999999999</v>
      </c>
      <c r="H32" s="22">
        <f t="shared" si="2"/>
        <v>1124.3899999999999</v>
      </c>
      <c r="I32" s="55"/>
      <c r="J32" s="55"/>
      <c r="K32" s="55"/>
      <c r="L32" s="55"/>
      <c r="M32" s="55"/>
      <c r="N32" s="55"/>
      <c r="O32" s="55"/>
      <c r="P32" s="55"/>
      <c r="Q32" s="55"/>
      <c r="R32" s="55"/>
      <c r="S32" s="55"/>
      <c r="T32" s="55"/>
      <c r="U32" s="55"/>
      <c r="V32" s="55"/>
      <c r="W32" s="55"/>
      <c r="X32" s="55"/>
      <c r="Y32" s="55"/>
      <c r="AA32" s="300"/>
      <c r="AB32" s="300"/>
      <c r="AC32" s="300"/>
      <c r="AD32" s="300"/>
      <c r="AE32" s="300"/>
      <c r="AF32" s="300"/>
      <c r="AG32" s="300"/>
      <c r="AH32" s="300"/>
      <c r="AI32" s="300"/>
      <c r="AJ32" s="300"/>
      <c r="AK32" s="300"/>
      <c r="AL32" s="300"/>
      <c r="AM32" s="300"/>
      <c r="AN32" s="300"/>
      <c r="AO32" s="300"/>
      <c r="AP32" s="300"/>
      <c r="AQ32" s="300"/>
      <c r="AR32" s="300"/>
      <c r="AS32" s="299"/>
    </row>
    <row r="33" spans="2:45" s="10" customFormat="1" ht="15" customHeight="1">
      <c r="B33" s="213"/>
      <c r="C33" s="55"/>
      <c r="D33" s="55"/>
      <c r="E33" s="55"/>
      <c r="F33" s="55"/>
      <c r="G33" s="55"/>
      <c r="H33" s="55"/>
      <c r="I33" s="200"/>
      <c r="J33" s="200"/>
      <c r="K33" s="200"/>
      <c r="L33" s="200"/>
      <c r="M33" s="200"/>
      <c r="N33" s="200"/>
      <c r="O33" s="200"/>
      <c r="P33" s="200"/>
      <c r="Q33" s="200"/>
      <c r="R33" s="200"/>
      <c r="S33" s="200"/>
      <c r="T33" s="200"/>
      <c r="U33" s="200"/>
      <c r="V33" s="200"/>
      <c r="W33" s="200"/>
      <c r="X33" s="209"/>
      <c r="Y33" s="209"/>
      <c r="Z33" s="60"/>
      <c r="AA33" s="294"/>
      <c r="AB33" s="294"/>
      <c r="AC33" s="294"/>
      <c r="AD33" s="294"/>
      <c r="AE33" s="294"/>
      <c r="AF33" s="294"/>
      <c r="AG33" s="294"/>
      <c r="AH33" s="294"/>
      <c r="AI33" s="294"/>
      <c r="AJ33" s="294"/>
      <c r="AK33" s="294"/>
      <c r="AL33" s="294"/>
      <c r="AM33" s="294"/>
      <c r="AN33" s="294"/>
      <c r="AO33" s="294"/>
      <c r="AP33" s="294"/>
      <c r="AQ33" s="294"/>
      <c r="AR33" s="294"/>
      <c r="AS33" s="293"/>
    </row>
    <row r="34" spans="2:45" s="10" customFormat="1" ht="15" customHeight="1">
      <c r="B34" s="213" t="s">
        <v>110</v>
      </c>
      <c r="C34" s="39">
        <v>3443</v>
      </c>
      <c r="D34" s="39">
        <v>2941</v>
      </c>
      <c r="E34" s="39">
        <v>3075</v>
      </c>
      <c r="F34" s="39">
        <v>3114</v>
      </c>
      <c r="G34" s="39">
        <v>3127</v>
      </c>
      <c r="H34" s="39">
        <v>2923</v>
      </c>
      <c r="I34" s="200"/>
      <c r="J34" s="200"/>
      <c r="K34" s="39"/>
      <c r="L34" s="39"/>
      <c r="M34" s="55"/>
      <c r="N34" s="55"/>
      <c r="O34" s="55"/>
      <c r="P34" s="246"/>
      <c r="Q34" s="39"/>
      <c r="R34" s="246"/>
      <c r="S34" s="246"/>
      <c r="T34" s="246"/>
      <c r="U34" s="246"/>
      <c r="V34" s="39"/>
      <c r="W34" s="246"/>
      <c r="X34" s="246"/>
      <c r="Y34" s="246"/>
      <c r="Z34" s="60"/>
      <c r="AA34" s="294"/>
      <c r="AB34" s="294"/>
      <c r="AC34" s="294"/>
      <c r="AD34" s="294"/>
      <c r="AE34" s="294"/>
      <c r="AF34" s="294"/>
      <c r="AG34" s="294"/>
      <c r="AH34" s="294"/>
      <c r="AI34" s="294"/>
      <c r="AJ34" s="294"/>
      <c r="AK34" s="294"/>
      <c r="AL34" s="294"/>
      <c r="AM34" s="294"/>
      <c r="AN34" s="294"/>
      <c r="AO34" s="294"/>
      <c r="AP34" s="294"/>
      <c r="AQ34" s="294"/>
      <c r="AR34" s="294"/>
      <c r="AS34" s="293"/>
    </row>
    <row r="35" spans="2:45" s="10" customFormat="1" ht="15" customHeight="1">
      <c r="B35" s="213" t="s">
        <v>111</v>
      </c>
      <c r="C35" s="296">
        <f>C34/C32</f>
        <v>4.4211650919289021</v>
      </c>
      <c r="D35" s="296">
        <f>D34/D32</f>
        <v>3.5010737737313518</v>
      </c>
      <c r="E35" s="296">
        <f>E34/E32</f>
        <v>3.2657630149948971</v>
      </c>
      <c r="F35" s="295" t="s">
        <v>169</v>
      </c>
      <c r="G35" s="295" t="s">
        <v>141</v>
      </c>
      <c r="H35" s="295" t="s">
        <v>217</v>
      </c>
      <c r="I35" s="200"/>
      <c r="J35" s="200"/>
      <c r="K35" s="296"/>
      <c r="L35" s="296"/>
      <c r="M35" s="55"/>
      <c r="N35" s="55"/>
      <c r="O35" s="55"/>
      <c r="P35" s="55"/>
      <c r="Q35" s="296"/>
      <c r="R35" s="55"/>
      <c r="S35" s="55"/>
      <c r="T35" s="55"/>
      <c r="U35" s="55"/>
      <c r="V35" s="295"/>
      <c r="W35" s="55"/>
      <c r="X35" s="55"/>
      <c r="Y35" s="246"/>
      <c r="Z35" s="60"/>
      <c r="AA35" s="294"/>
      <c r="AB35" s="294"/>
      <c r="AC35" s="294"/>
      <c r="AD35" s="294"/>
      <c r="AE35" s="294"/>
      <c r="AF35" s="294"/>
      <c r="AG35" s="294"/>
      <c r="AH35" s="294"/>
      <c r="AI35" s="294"/>
      <c r="AJ35" s="294"/>
      <c r="AK35" s="294"/>
      <c r="AL35" s="294"/>
      <c r="AM35" s="294"/>
      <c r="AN35" s="294"/>
      <c r="AO35" s="294"/>
      <c r="AP35" s="294"/>
      <c r="AQ35" s="294"/>
      <c r="AR35" s="294"/>
      <c r="AS35" s="293"/>
    </row>
    <row r="36" spans="2:45" s="101" customFormat="1">
      <c r="B36" s="37"/>
      <c r="C36" s="200"/>
      <c r="D36" s="200"/>
      <c r="E36" s="200"/>
      <c r="F36" s="229"/>
      <c r="G36" s="229"/>
      <c r="I36" s="200"/>
      <c r="J36" s="200"/>
      <c r="K36" s="200"/>
      <c r="L36" s="200"/>
      <c r="M36" s="200"/>
      <c r="N36" s="200"/>
      <c r="O36" s="200"/>
      <c r="P36" s="200"/>
      <c r="Q36" s="200"/>
      <c r="R36" s="200"/>
      <c r="S36" s="200"/>
      <c r="T36" s="200"/>
      <c r="U36" s="229"/>
      <c r="V36" s="229"/>
      <c r="W36" s="230"/>
      <c r="X36" s="230"/>
      <c r="Y36" s="230"/>
      <c r="Z36" s="37"/>
      <c r="AA36" s="37"/>
      <c r="AB36" s="37"/>
      <c r="AC36" s="37"/>
      <c r="AD36" s="37"/>
      <c r="AE36" s="37"/>
      <c r="AF36" s="37"/>
      <c r="AG36" s="37"/>
      <c r="AH36" s="37"/>
      <c r="AI36" s="37"/>
      <c r="AJ36" s="37"/>
      <c r="AK36" s="37"/>
      <c r="AL36" s="37"/>
      <c r="AM36" s="37"/>
      <c r="AN36" s="37"/>
      <c r="AO36" s="37"/>
      <c r="AP36" s="37"/>
      <c r="AQ36" s="37"/>
      <c r="AR36" s="37"/>
      <c r="AS36" s="292"/>
    </row>
    <row r="37" spans="2:45">
      <c r="B37" s="130"/>
    </row>
    <row r="38" spans="2:45" ht="14.25">
      <c r="B38" s="31" t="s">
        <v>55</v>
      </c>
      <c r="C38" s="31">
        <f>'Non-GAAP Financial Measures'!$B$57</f>
        <v>43769</v>
      </c>
      <c r="I38" s="252"/>
    </row>
    <row r="39" spans="2:45">
      <c r="I39" s="37"/>
      <c r="J39" s="37"/>
      <c r="K39" s="37"/>
      <c r="L39" s="37"/>
      <c r="M39" s="37"/>
      <c r="N39" s="37"/>
      <c r="O39" s="37"/>
      <c r="P39" s="37"/>
      <c r="Q39" s="37"/>
      <c r="R39" s="37"/>
      <c r="S39" s="37"/>
      <c r="T39" s="37"/>
      <c r="U39" s="37"/>
      <c r="V39" s="37"/>
      <c r="W39" s="37"/>
      <c r="X39" s="37"/>
      <c r="Y39" s="37"/>
    </row>
    <row r="40" spans="2:45">
      <c r="I40" s="37"/>
      <c r="J40" s="37"/>
      <c r="K40" s="37"/>
      <c r="L40" s="37"/>
      <c r="M40" s="37"/>
      <c r="N40" s="37"/>
      <c r="O40" s="37"/>
      <c r="P40" s="37"/>
      <c r="Q40" s="37"/>
      <c r="R40" s="37"/>
      <c r="S40" s="37"/>
      <c r="T40" s="37"/>
      <c r="U40" s="37"/>
      <c r="V40" s="37"/>
      <c r="W40" s="37"/>
      <c r="X40" s="37"/>
      <c r="Y40" s="37"/>
    </row>
  </sheetData>
  <mergeCells count="1">
    <mergeCell ref="C6:H6"/>
  </mergeCells>
  <pageMargins left="0.7" right="0.7" top="0.75" bottom="0.75" header="0.3" footer="0.3"/>
  <pageSetup scale="67" orientation="portrait" r:id="rId1"/>
  <headerFooter>
    <oddHeader>&amp;A</oddHead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N53"/>
  <sheetViews>
    <sheetView showGridLines="0" zoomScaleNormal="100" workbookViewId="0"/>
  </sheetViews>
  <sheetFormatPr defaultColWidth="9.140625" defaultRowHeight="14.25"/>
  <cols>
    <col min="1" max="1" width="9.140625" style="4"/>
    <col min="2" max="2" width="11.42578125" style="4" bestFit="1" customWidth="1"/>
    <col min="3" max="16384" width="9.140625" style="4"/>
  </cols>
  <sheetData>
    <row r="1" spans="1:14" ht="15">
      <c r="A1" s="23" t="s">
        <v>86</v>
      </c>
    </row>
    <row r="2" spans="1:14" ht="15.75">
      <c r="A2" s="177"/>
    </row>
    <row r="3" spans="1:14" ht="15.75" customHeight="1">
      <c r="A3" s="178"/>
      <c r="B3" s="178"/>
      <c r="C3" s="178"/>
      <c r="K3" s="179"/>
      <c r="L3" s="179"/>
      <c r="M3" s="179"/>
      <c r="N3" s="179"/>
    </row>
    <row r="4" spans="1:14" ht="15" customHeight="1">
      <c r="A4" s="178"/>
      <c r="B4" s="178"/>
      <c r="K4" s="179"/>
      <c r="L4" s="179"/>
      <c r="M4" s="179"/>
      <c r="N4" s="179"/>
    </row>
    <row r="5" spans="1:14" ht="15" customHeight="1">
      <c r="A5" s="178"/>
      <c r="B5" s="178"/>
      <c r="C5" s="178"/>
      <c r="G5" s="178"/>
      <c r="K5" s="179"/>
      <c r="L5" s="179"/>
      <c r="M5" s="179"/>
      <c r="N5" s="179"/>
    </row>
    <row r="6" spans="1:14" ht="15" customHeight="1">
      <c r="A6" s="178"/>
      <c r="B6" s="178"/>
      <c r="C6" s="178"/>
      <c r="G6" s="178"/>
      <c r="K6" s="179"/>
      <c r="L6" s="179"/>
      <c r="M6" s="179"/>
      <c r="N6" s="179"/>
    </row>
    <row r="7" spans="1:14" ht="15" customHeight="1">
      <c r="A7" s="178"/>
      <c r="B7" s="178"/>
      <c r="C7" s="178"/>
      <c r="G7" s="178"/>
      <c r="K7" s="179"/>
      <c r="L7" s="179"/>
      <c r="M7" s="179"/>
      <c r="N7" s="179"/>
    </row>
    <row r="8" spans="1:14" ht="15" customHeight="1">
      <c r="A8" s="178"/>
      <c r="B8" s="178"/>
      <c r="C8" s="178"/>
      <c r="K8" s="179"/>
      <c r="L8" s="179"/>
      <c r="M8" s="179"/>
      <c r="N8" s="179"/>
    </row>
    <row r="9" spans="1:14" ht="15" customHeight="1">
      <c r="A9" s="178"/>
      <c r="B9" s="178"/>
      <c r="C9" s="178"/>
      <c r="D9" s="178"/>
      <c r="E9" s="178"/>
      <c r="K9" s="179"/>
      <c r="L9" s="179"/>
      <c r="M9" s="179"/>
      <c r="N9" s="179"/>
    </row>
    <row r="10" spans="1:14" ht="15" customHeight="1">
      <c r="A10" s="178"/>
      <c r="B10" s="178"/>
      <c r="C10" s="178"/>
      <c r="K10" s="179"/>
      <c r="L10" s="179"/>
      <c r="M10" s="179"/>
      <c r="N10" s="179"/>
    </row>
    <row r="11" spans="1:14" ht="15" customHeight="1">
      <c r="A11" s="178"/>
      <c r="B11" s="178"/>
      <c r="C11" s="178"/>
      <c r="D11" s="178"/>
      <c r="E11" s="178"/>
      <c r="F11" s="178"/>
      <c r="G11" s="178"/>
      <c r="H11" s="178"/>
      <c r="I11" s="178"/>
      <c r="K11" s="179"/>
      <c r="L11" s="179"/>
      <c r="M11" s="179"/>
      <c r="N11" s="179"/>
    </row>
    <row r="12" spans="1:14" ht="15" customHeight="1">
      <c r="A12" s="178"/>
      <c r="B12" s="178"/>
      <c r="C12" s="178"/>
      <c r="D12" s="178"/>
      <c r="E12" s="178"/>
      <c r="F12" s="178"/>
      <c r="G12" s="178"/>
      <c r="H12" s="178"/>
      <c r="I12" s="178"/>
      <c r="J12" s="178"/>
      <c r="K12" s="179"/>
      <c r="L12" s="179"/>
      <c r="M12" s="179"/>
      <c r="N12" s="179"/>
    </row>
    <row r="13" spans="1:14" ht="15" customHeight="1">
      <c r="A13" s="178"/>
      <c r="B13" s="178"/>
      <c r="C13" s="178"/>
      <c r="D13" s="178"/>
      <c r="K13" s="179"/>
      <c r="L13" s="179"/>
      <c r="M13" s="179"/>
      <c r="N13" s="179"/>
    </row>
    <row r="14" spans="1:14" ht="15" customHeight="1">
      <c r="A14" s="178"/>
      <c r="B14" s="178"/>
      <c r="C14" s="178"/>
      <c r="K14" s="179"/>
      <c r="L14" s="179"/>
      <c r="M14" s="179"/>
      <c r="N14" s="179"/>
    </row>
    <row r="15" spans="1:14">
      <c r="A15" s="178"/>
      <c r="B15" s="178"/>
      <c r="C15" s="178"/>
      <c r="D15" s="178"/>
    </row>
    <row r="53" spans="1:2">
      <c r="A53" s="201" t="s">
        <v>55</v>
      </c>
      <c r="B53" s="31">
        <f>'Non-GAAP Financial Measures'!$B$57</f>
        <v>43769</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Reconciliations</vt:lpstr>
      <vt:lpstr>Adjusted EBITDA by Segment</vt:lpstr>
      <vt:lpstr>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Thorington, Jennifer</cp:lastModifiedBy>
  <cp:lastPrinted>2019-10-21T17:26:30Z</cp:lastPrinted>
  <dcterms:created xsi:type="dcterms:W3CDTF">2014-02-17T22:15:58Z</dcterms:created>
  <dcterms:modified xsi:type="dcterms:W3CDTF">2019-10-30T20:20:14Z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